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tihonov_d\Documents\Петанк\турниры\Межсезонье\2026\"/>
    </mc:Choice>
  </mc:AlternateContent>
  <xr:revisionPtr revIDLastSave="0" documentId="13_ncr:1_{9550611E-FA19-464E-8EB8-D2DF5A62DB95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X" sheetId="7" r:id="rId1"/>
    <sheet name="A" sheetId="1" r:id="rId2"/>
    <sheet name="B" sheetId="2" r:id="rId3"/>
    <sheet name="C" sheetId="3" r:id="rId4"/>
    <sheet name="D" sheetId="4" r:id="rId5"/>
    <sheet name="E" sheetId="5" r:id="rId6"/>
    <sheet name="F" sheetId="6" r:id="rId7"/>
    <sheet name="KA" sheetId="8" r:id="rId8"/>
    <sheet name="Кубок В" sheetId="9" r:id="rId9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2" i="7" l="1"/>
  <c r="K31" i="7"/>
  <c r="K30" i="7"/>
  <c r="K29" i="7"/>
  <c r="K28" i="7"/>
  <c r="K27" i="7"/>
  <c r="K26" i="7"/>
  <c r="K25" i="7"/>
  <c r="K24" i="7"/>
  <c r="K23" i="7"/>
  <c r="K22" i="7"/>
  <c r="K21" i="7"/>
  <c r="K20" i="7"/>
  <c r="K19" i="7"/>
  <c r="K18" i="7"/>
  <c r="K16" i="7"/>
  <c r="K15" i="7"/>
  <c r="K14" i="7"/>
  <c r="K13" i="7"/>
  <c r="K12" i="7"/>
  <c r="K11" i="7"/>
  <c r="K10" i="7"/>
  <c r="K9" i="7"/>
  <c r="K8" i="7"/>
  <c r="K7" i="7"/>
  <c r="K6" i="7"/>
  <c r="K5" i="7"/>
  <c r="K4" i="7"/>
  <c r="K3" i="7"/>
  <c r="K2" i="7"/>
  <c r="I4" i="1"/>
  <c r="H19" i="3"/>
  <c r="F10" i="1"/>
  <c r="C34" i="4"/>
  <c r="G8" i="4"/>
  <c r="C31" i="4"/>
  <c r="H18" i="5"/>
  <c r="B4" i="8"/>
  <c r="B52" i="8"/>
  <c r="H31" i="3"/>
  <c r="C18" i="6"/>
  <c r="G12" i="5"/>
  <c r="H12" i="4"/>
  <c r="H31" i="4"/>
  <c r="H23" i="5"/>
  <c r="J8" i="3"/>
  <c r="J6" i="5"/>
  <c r="G13" i="5"/>
  <c r="C19" i="3"/>
  <c r="B44" i="8"/>
  <c r="I4" i="4"/>
  <c r="G4" i="5"/>
  <c r="C26" i="4"/>
  <c r="C22" i="5"/>
  <c r="J10" i="6"/>
  <c r="H31" i="1"/>
  <c r="C27" i="3"/>
  <c r="C22" i="4"/>
  <c r="H26" i="4"/>
  <c r="F12" i="3"/>
  <c r="B56" i="8"/>
  <c r="I4" i="5"/>
  <c r="C23" i="5"/>
  <c r="J4" i="4"/>
  <c r="J4" i="1"/>
  <c r="I5" i="1"/>
  <c r="F6" i="4"/>
  <c r="J10" i="2"/>
  <c r="B12" i="8"/>
  <c r="F12" i="5"/>
  <c r="F6" i="2"/>
  <c r="H4" i="2"/>
  <c r="F8" i="5"/>
  <c r="F8" i="3"/>
  <c r="G12" i="3"/>
  <c r="I12" i="1"/>
  <c r="H19" i="1"/>
  <c r="H30" i="5"/>
  <c r="H6" i="5"/>
  <c r="H22" i="3"/>
  <c r="H35" i="2"/>
  <c r="H27" i="2"/>
  <c r="J4" i="3"/>
  <c r="H12" i="3"/>
  <c r="B36" i="8"/>
  <c r="C27" i="1"/>
  <c r="F6" i="3"/>
  <c r="G12" i="1"/>
  <c r="H4" i="3"/>
  <c r="C22" i="2"/>
  <c r="J10" i="1"/>
  <c r="H10" i="1"/>
  <c r="H19" i="6"/>
  <c r="C34" i="6"/>
  <c r="F8" i="1"/>
  <c r="H26" i="2"/>
  <c r="H31" i="5"/>
  <c r="H18" i="6"/>
  <c r="F12" i="2"/>
  <c r="J8" i="5"/>
  <c r="C26" i="2"/>
  <c r="F10" i="3"/>
  <c r="C23" i="4"/>
  <c r="C30" i="3"/>
  <c r="I12" i="2"/>
  <c r="C18" i="3"/>
  <c r="I6" i="4"/>
  <c r="H6" i="4"/>
  <c r="F10" i="5"/>
  <c r="H31" i="2"/>
  <c r="C34" i="5"/>
  <c r="H22" i="4"/>
  <c r="C27" i="6"/>
  <c r="G9" i="4"/>
  <c r="G4" i="6"/>
  <c r="F11" i="1"/>
  <c r="C18" i="5"/>
  <c r="B28" i="8"/>
  <c r="G4" i="1"/>
  <c r="F8" i="6"/>
  <c r="H35" i="4"/>
  <c r="H22" i="5"/>
  <c r="H6" i="6"/>
  <c r="B8" i="8"/>
  <c r="I8" i="5"/>
  <c r="H34" i="4"/>
  <c r="F8" i="4"/>
  <c r="C26" i="1"/>
  <c r="H27" i="4"/>
  <c r="C31" i="3"/>
  <c r="F13" i="2"/>
  <c r="H26" i="6"/>
  <c r="C30" i="4"/>
  <c r="C23" i="3"/>
  <c r="G8" i="5"/>
  <c r="H26" i="5"/>
  <c r="H12" i="1"/>
  <c r="I8" i="6"/>
  <c r="J4" i="2"/>
  <c r="H22" i="1"/>
  <c r="G8" i="6"/>
  <c r="C35" i="3"/>
  <c r="B48" i="8"/>
  <c r="H35" i="1"/>
  <c r="H18" i="2"/>
  <c r="C23" i="6"/>
  <c r="J10" i="3"/>
  <c r="G8" i="3"/>
  <c r="G9" i="3" s="1"/>
  <c r="G10" i="4"/>
  <c r="B64" i="8"/>
  <c r="I6" i="3"/>
  <c r="H19" i="2"/>
  <c r="H10" i="5"/>
  <c r="H27" i="1"/>
  <c r="J6" i="2"/>
  <c r="I6" i="5"/>
  <c r="I7" i="5" s="1"/>
  <c r="H30" i="3"/>
  <c r="C35" i="5"/>
  <c r="C23" i="1"/>
  <c r="F8" i="2"/>
  <c r="F9" i="2" s="1"/>
  <c r="G12" i="6"/>
  <c r="J4" i="5"/>
  <c r="F10" i="2"/>
  <c r="H18" i="3"/>
  <c r="I8" i="1"/>
  <c r="F13" i="3"/>
  <c r="H23" i="4"/>
  <c r="J8" i="1"/>
  <c r="J9" i="1" s="1"/>
  <c r="B40" i="8"/>
  <c r="H34" i="3"/>
  <c r="H34" i="5"/>
  <c r="I4" i="3"/>
  <c r="C30" i="5"/>
  <c r="H12" i="6"/>
  <c r="J6" i="6"/>
  <c r="C31" i="1"/>
  <c r="C19" i="6"/>
  <c r="H4" i="5"/>
  <c r="G10" i="5"/>
  <c r="H12" i="5"/>
  <c r="G12" i="2"/>
  <c r="I5" i="4"/>
  <c r="F11" i="3"/>
  <c r="H34" i="6"/>
  <c r="G5" i="1"/>
  <c r="G4" i="4"/>
  <c r="C31" i="6"/>
  <c r="J5" i="2"/>
  <c r="F12" i="6"/>
  <c r="F9" i="4"/>
  <c r="I8" i="4"/>
  <c r="B28" i="9"/>
  <c r="H30" i="2"/>
  <c r="G13" i="6"/>
  <c r="C31" i="5"/>
  <c r="J6" i="3"/>
  <c r="I6" i="1"/>
  <c r="J8" i="6"/>
  <c r="J9" i="6" s="1"/>
  <c r="H18" i="1"/>
  <c r="F10" i="6"/>
  <c r="F11" i="6" s="1"/>
  <c r="H27" i="3"/>
  <c r="I4" i="2"/>
  <c r="C30" i="6"/>
  <c r="I6" i="2"/>
  <c r="H30" i="4"/>
  <c r="C35" i="4"/>
  <c r="I6" i="6"/>
  <c r="H4" i="6"/>
  <c r="C22" i="6"/>
  <c r="B24" i="8"/>
  <c r="H12" i="2"/>
  <c r="G10" i="3"/>
  <c r="H23" i="1"/>
  <c r="C34" i="1"/>
  <c r="H13" i="3"/>
  <c r="F6" i="5"/>
  <c r="F7" i="5" s="1"/>
  <c r="H26" i="3"/>
  <c r="C19" i="5"/>
  <c r="G10" i="6"/>
  <c r="G10" i="2"/>
  <c r="G11" i="2" s="1"/>
  <c r="J8" i="2"/>
  <c r="C26" i="3"/>
  <c r="G8" i="1"/>
  <c r="G8" i="2"/>
  <c r="I13" i="2"/>
  <c r="I12" i="6"/>
  <c r="C22" i="1"/>
  <c r="C26" i="6"/>
  <c r="I8" i="2"/>
  <c r="F12" i="1"/>
  <c r="H34" i="2"/>
  <c r="H10" i="6"/>
  <c r="H11" i="6" s="1"/>
  <c r="C18" i="4"/>
  <c r="F10" i="4"/>
  <c r="C35" i="2"/>
  <c r="J10" i="4"/>
  <c r="C19" i="1"/>
  <c r="B32" i="8"/>
  <c r="H23" i="2"/>
  <c r="G12" i="4"/>
  <c r="G13" i="4" s="1"/>
  <c r="C18" i="2"/>
  <c r="I7" i="3"/>
  <c r="C26" i="5"/>
  <c r="H10" i="2"/>
  <c r="H35" i="5"/>
  <c r="H19" i="4"/>
  <c r="H6" i="3"/>
  <c r="G4" i="2"/>
  <c r="G5" i="6"/>
  <c r="C27" i="5"/>
  <c r="H34" i="1"/>
  <c r="J6" i="1"/>
  <c r="C31" i="2"/>
  <c r="H10" i="4"/>
  <c r="H11" i="4" s="1"/>
  <c r="J8" i="4"/>
  <c r="H30" i="6"/>
  <c r="G10" i="1"/>
  <c r="C35" i="1"/>
  <c r="C22" i="3"/>
  <c r="F12" i="4"/>
  <c r="B20" i="8"/>
  <c r="H22" i="2"/>
  <c r="H31" i="6"/>
  <c r="I12" i="3"/>
  <c r="J4" i="6"/>
  <c r="H35" i="3"/>
  <c r="H6" i="2"/>
  <c r="H5" i="2"/>
  <c r="J6" i="4"/>
  <c r="C19" i="2"/>
  <c r="H35" i="6"/>
  <c r="I8" i="3"/>
  <c r="H10" i="3"/>
  <c r="H11" i="3" s="1"/>
  <c r="C35" i="6"/>
  <c r="H23" i="3"/>
  <c r="H27" i="6"/>
  <c r="B60" i="8"/>
  <c r="H4" i="1"/>
  <c r="C30" i="2"/>
  <c r="I12" i="5"/>
  <c r="I4" i="6"/>
  <c r="H19" i="5"/>
  <c r="C19" i="4"/>
  <c r="I12" i="4"/>
  <c r="C27" i="2"/>
  <c r="F7" i="2"/>
  <c r="B16" i="8"/>
  <c r="H6" i="1"/>
  <c r="H7" i="1" s="1"/>
  <c r="J5" i="3"/>
  <c r="C23" i="2"/>
  <c r="B4" i="9"/>
  <c r="H23" i="6"/>
  <c r="C18" i="1"/>
  <c r="F6" i="6"/>
  <c r="F7" i="6" s="1"/>
  <c r="H18" i="4"/>
  <c r="H26" i="1"/>
  <c r="F6" i="1"/>
  <c r="F7" i="1" s="1"/>
  <c r="J10" i="5"/>
  <c r="J11" i="5" s="1"/>
  <c r="J7" i="1"/>
  <c r="H27" i="5"/>
  <c r="G4" i="3"/>
  <c r="C30" i="1"/>
  <c r="B32" i="9"/>
  <c r="C34" i="3"/>
  <c r="H4" i="4"/>
  <c r="H30" i="1"/>
  <c r="H22" i="6"/>
  <c r="B16" i="9"/>
  <c r="C34" i="2"/>
  <c r="C27" i="4"/>
  <c r="G5" i="5"/>
  <c r="F30" i="9" l="1"/>
  <c r="F14" i="9"/>
  <c r="F54" i="8"/>
  <c r="F6" i="9"/>
  <c r="J10" i="9" s="1"/>
  <c r="F38" i="8"/>
  <c r="F14" i="8"/>
  <c r="J10" i="8" s="1"/>
  <c r="F30" i="8"/>
  <c r="F6" i="8"/>
  <c r="F22" i="8"/>
  <c r="J26" i="8" s="1"/>
  <c r="N18" i="8" s="1"/>
  <c r="F62" i="8"/>
  <c r="F46" i="8"/>
  <c r="G5" i="3"/>
  <c r="H7" i="2"/>
  <c r="F11" i="4"/>
  <c r="B12" i="9"/>
  <c r="H13" i="5"/>
  <c r="I9" i="1"/>
  <c r="B20" i="9"/>
  <c r="F13" i="5"/>
  <c r="J5" i="1"/>
  <c r="J11" i="3"/>
  <c r="J7" i="2"/>
  <c r="J9" i="5"/>
  <c r="H7" i="6"/>
  <c r="J9" i="3"/>
  <c r="H11" i="1"/>
  <c r="G11" i="5"/>
  <c r="J11" i="6"/>
  <c r="J9" i="2"/>
  <c r="F9" i="1"/>
  <c r="F11" i="5"/>
  <c r="H11" i="2"/>
  <c r="F11" i="2"/>
  <c r="J11" i="4"/>
  <c r="G13" i="2"/>
  <c r="F9" i="5"/>
  <c r="I13" i="3"/>
  <c r="H11" i="5"/>
  <c r="G11" i="4"/>
  <c r="I5" i="2"/>
  <c r="I13" i="4"/>
  <c r="J5" i="6"/>
  <c r="F13" i="1"/>
  <c r="F13" i="6"/>
  <c r="H5" i="5"/>
  <c r="I9" i="6"/>
  <c r="H7" i="5"/>
  <c r="B8" i="9"/>
  <c r="J5" i="4"/>
  <c r="G13" i="3"/>
  <c r="H5" i="4"/>
  <c r="I7" i="4"/>
  <c r="G13" i="1"/>
  <c r="I5" i="5"/>
  <c r="H13" i="1"/>
  <c r="I9" i="4"/>
  <c r="I7" i="1"/>
  <c r="J7" i="3"/>
  <c r="J5" i="5"/>
  <c r="H5" i="6"/>
  <c r="F7" i="3"/>
  <c r="G5" i="2"/>
  <c r="H13" i="2"/>
  <c r="H13" i="6"/>
  <c r="F7" i="4"/>
  <c r="I9" i="5"/>
  <c r="I7" i="6"/>
  <c r="I13" i="5"/>
  <c r="I9" i="2"/>
  <c r="H5" i="1"/>
  <c r="G11" i="1"/>
  <c r="G9" i="1"/>
  <c r="G5" i="4"/>
  <c r="J7" i="6"/>
  <c r="G9" i="5"/>
  <c r="I13" i="1"/>
  <c r="J11" i="2"/>
  <c r="B24" i="9"/>
  <c r="G9" i="2"/>
  <c r="J9" i="4"/>
  <c r="F9" i="6"/>
  <c r="G11" i="3"/>
  <c r="G9" i="6"/>
  <c r="H5" i="3"/>
  <c r="F9" i="3"/>
  <c r="G11" i="6"/>
  <c r="H13" i="4"/>
  <c r="J7" i="5"/>
  <c r="I5" i="6"/>
  <c r="I5" i="3"/>
  <c r="H7" i="4"/>
  <c r="I9" i="3"/>
  <c r="J11" i="1"/>
  <c r="J7" i="4"/>
  <c r="I13" i="6"/>
  <c r="F13" i="4"/>
  <c r="H7" i="3"/>
  <c r="I7" i="2"/>
  <c r="K4" i="1" l="1"/>
  <c r="L5" i="1"/>
  <c r="K12" i="2"/>
  <c r="L13" i="2"/>
  <c r="F22" i="9"/>
  <c r="J26" i="9" s="1"/>
  <c r="N18" i="9" s="1"/>
  <c r="B68" i="8"/>
  <c r="J42" i="8"/>
  <c r="K4" i="2"/>
  <c r="L5" i="2"/>
  <c r="K10" i="2"/>
  <c r="L11" i="2"/>
  <c r="K6" i="2"/>
  <c r="L7" i="2"/>
  <c r="L5" i="6"/>
  <c r="K4" i="6"/>
  <c r="L7" i="1"/>
  <c r="K6" i="1"/>
  <c r="L13" i="5"/>
  <c r="K12" i="5"/>
  <c r="K8" i="3"/>
  <c r="L9" i="3"/>
  <c r="L5" i="4"/>
  <c r="K4" i="4"/>
  <c r="J58" i="8"/>
  <c r="N50" i="8" s="1"/>
  <c r="R34" i="8" s="1"/>
  <c r="L7" i="6"/>
  <c r="K6" i="6"/>
  <c r="K12" i="4"/>
  <c r="L13" i="4"/>
  <c r="L11" i="3"/>
  <c r="K10" i="3"/>
  <c r="L7" i="3"/>
  <c r="K6" i="3"/>
  <c r="L13" i="6"/>
  <c r="K12" i="6"/>
  <c r="K4" i="3"/>
  <c r="L5" i="3"/>
  <c r="K10" i="5"/>
  <c r="L11" i="5"/>
  <c r="K8" i="6"/>
  <c r="L9" i="6"/>
  <c r="K12" i="1"/>
  <c r="L13" i="1"/>
  <c r="K6" i="4"/>
  <c r="L7" i="4"/>
  <c r="L11" i="1"/>
  <c r="K10" i="1"/>
  <c r="K8" i="2"/>
  <c r="L9" i="2"/>
  <c r="L9" i="5"/>
  <c r="K8" i="5"/>
  <c r="K6" i="5"/>
  <c r="L7" i="5"/>
  <c r="L11" i="4"/>
  <c r="K10" i="4"/>
  <c r="L13" i="3"/>
  <c r="K12" i="3"/>
  <c r="K10" i="6"/>
  <c r="L11" i="6"/>
  <c r="L9" i="4"/>
  <c r="K8" i="4"/>
  <c r="K4" i="5"/>
  <c r="L5" i="5"/>
  <c r="L9" i="1"/>
  <c r="K8" i="1"/>
  <c r="B72" i="8" l="1"/>
  <c r="F70" i="8" s="1"/>
</calcChain>
</file>

<file path=xl/sharedStrings.xml><?xml version="1.0" encoding="utf-8"?>
<sst xmlns="http://schemas.openxmlformats.org/spreadsheetml/2006/main" count="440" uniqueCount="208">
  <si>
    <t>Команда</t>
  </si>
  <si>
    <t>победы</t>
  </si>
  <si>
    <t>доп</t>
  </si>
  <si>
    <t>место</t>
  </si>
  <si>
    <t/>
  </si>
  <si>
    <t>Тур 1</t>
  </si>
  <si>
    <t>дор.</t>
  </si>
  <si>
    <t>Тур 2</t>
  </si>
  <si>
    <t>Тур 3</t>
  </si>
  <si>
    <t>Тур 4</t>
  </si>
  <si>
    <t>Тур 5</t>
  </si>
  <si>
    <t>Кубок А</t>
  </si>
  <si>
    <t>Москва</t>
  </si>
  <si>
    <t>a</t>
  </si>
  <si>
    <t>e</t>
  </si>
  <si>
    <t>b</t>
  </si>
  <si>
    <t>f</t>
  </si>
  <si>
    <t>c</t>
  </si>
  <si>
    <t>d</t>
  </si>
  <si>
    <t>За 3-е место</t>
  </si>
  <si>
    <t>Кубок В</t>
  </si>
  <si>
    <t>KA</t>
  </si>
  <si>
    <t>Межсезонье</t>
  </si>
  <si>
    <t>Группа А</t>
  </si>
  <si>
    <t>Группа В</t>
  </si>
  <si>
    <t>Группа С</t>
  </si>
  <si>
    <t>Группа D</t>
  </si>
  <si>
    <t>Группа Е</t>
  </si>
  <si>
    <t>Группа F</t>
  </si>
  <si>
    <t>игрок 1</t>
  </si>
  <si>
    <t>игрок 2</t>
  </si>
  <si>
    <t>игрок 3</t>
  </si>
  <si>
    <t>игрок 4</t>
  </si>
  <si>
    <t>рейт 1</t>
  </si>
  <si>
    <t>рейт 2</t>
  </si>
  <si>
    <t>рейт 3</t>
  </si>
  <si>
    <t>Рейтинг</t>
  </si>
  <si>
    <t>Поток</t>
  </si>
  <si>
    <t>распред</t>
  </si>
  <si>
    <t>1 с 10:00</t>
  </si>
  <si>
    <t>3 с 10:00</t>
  </si>
  <si>
    <t>2 с 11:30</t>
  </si>
  <si>
    <t>4 с 11:30</t>
  </si>
  <si>
    <t>1 с 11:30</t>
  </si>
  <si>
    <t>2 с 10:00</t>
  </si>
  <si>
    <t>3 с 11:30</t>
  </si>
  <si>
    <t>4 с 10:00</t>
  </si>
  <si>
    <t>вечер</t>
  </si>
  <si>
    <t>утро</t>
  </si>
  <si>
    <t>Каргашин Илья</t>
  </si>
  <si>
    <t>Гаджиев Сеявуш</t>
  </si>
  <si>
    <t>Бейгер Максим</t>
  </si>
  <si>
    <t>Каргашин и Ко</t>
  </si>
  <si>
    <t>Гулинин и Ко</t>
  </si>
  <si>
    <t>Мишарины и Ко</t>
  </si>
  <si>
    <t>Мишарин Олег</t>
  </si>
  <si>
    <t>Мишарина Светлана</t>
  </si>
  <si>
    <t>Абакумова Дарья</t>
  </si>
  <si>
    <t>Крошиловы и Ко</t>
  </si>
  <si>
    <t>Крошилова Ирина</t>
  </si>
  <si>
    <t>Крошилов Александр</t>
  </si>
  <si>
    <t>Кувакин Валерий</t>
  </si>
  <si>
    <t>Бирюкова и Ко</t>
  </si>
  <si>
    <t>Прокощенкова и Ко</t>
  </si>
  <si>
    <t>Лямунов Никита</t>
  </si>
  <si>
    <t>Чекмарева Татьяна</t>
  </si>
  <si>
    <t>Хафидо и Ко</t>
  </si>
  <si>
    <t>Лухиши Хафидо</t>
  </si>
  <si>
    <t>Трутнев Евгений</t>
  </si>
  <si>
    <t>Вахрушев Владимир</t>
  </si>
  <si>
    <t>Стрельчуки и Ко</t>
  </si>
  <si>
    <t>Гришков Сергей</t>
  </si>
  <si>
    <t>Стрельчук Дмитрий</t>
  </si>
  <si>
    <t>Стрельчук Артем</t>
  </si>
  <si>
    <t>Кривулин Виталий</t>
  </si>
  <si>
    <t>Проценко и Ко</t>
  </si>
  <si>
    <t>Проценко Елена</t>
  </si>
  <si>
    <t>Горячев Никита</t>
  </si>
  <si>
    <t>Бахтурин Виталий</t>
  </si>
  <si>
    <t>Зимин и Ко</t>
  </si>
  <si>
    <t>Зимин Михаил</t>
  </si>
  <si>
    <t>Большаков Василий</t>
  </si>
  <si>
    <t>Капов Иван</t>
  </si>
  <si>
    <t>Федотов и Ко</t>
  </si>
  <si>
    <t>Зимина Светлана</t>
  </si>
  <si>
    <t>Таратин Артем</t>
  </si>
  <si>
    <t>Федотов Николай</t>
  </si>
  <si>
    <t>Тарасов и Ко</t>
  </si>
  <si>
    <t>Тарасов Константин</t>
  </si>
  <si>
    <t>Головко Татьяна</t>
  </si>
  <si>
    <t>Лукьянова Ирина</t>
  </si>
  <si>
    <t>Трофимова и Ко</t>
  </si>
  <si>
    <t>Трофимова Катерина</t>
  </si>
  <si>
    <t>Полякова Оксана</t>
  </si>
  <si>
    <t>Карепова Елена</t>
  </si>
  <si>
    <t>Дурынчева и Ко</t>
  </si>
  <si>
    <t>Дурынчева Татьяна</t>
  </si>
  <si>
    <t>Савченко Елена</t>
  </si>
  <si>
    <t>Дубовицкая Ольга</t>
  </si>
  <si>
    <t>Артюхина и Ко</t>
  </si>
  <si>
    <t>Артюхина Елена</t>
  </si>
  <si>
    <t>Алкина Светлана</t>
  </si>
  <si>
    <t>Багаутдинова Гульназ</t>
  </si>
  <si>
    <t>Прокощенкова Ирина</t>
  </si>
  <si>
    <t>Хапенко Людмила</t>
  </si>
  <si>
    <t>Осокин и Ко</t>
  </si>
  <si>
    <t>Шундрин Михаил</t>
  </si>
  <si>
    <t>Осокин Евгений</t>
  </si>
  <si>
    <t>Гоцфрид Константин</t>
  </si>
  <si>
    <t>Глеклер Андрей</t>
  </si>
  <si>
    <t>Смирнов и Ко</t>
  </si>
  <si>
    <t>Смирнов Виктор</t>
  </si>
  <si>
    <t>Кулаков Петр</t>
  </si>
  <si>
    <t>Казанцева Татьяна</t>
  </si>
  <si>
    <t>Педченко и Ко</t>
  </si>
  <si>
    <t>Кузнецова Людмила</t>
  </si>
  <si>
    <t>Молчанова Анастасия</t>
  </si>
  <si>
    <t>Педченко Александр</t>
  </si>
  <si>
    <t>Панова Светлана</t>
  </si>
  <si>
    <t>Петраков и Ко</t>
  </si>
  <si>
    <t>Глуховский Аркадий</t>
  </si>
  <si>
    <t>Новиков Петр</t>
  </si>
  <si>
    <t>Зубова и Ко</t>
  </si>
  <si>
    <t>Агапов и Ко</t>
  </si>
  <si>
    <t>Агапов Александр</t>
  </si>
  <si>
    <t>Лютиков Александр</t>
  </si>
  <si>
    <t>Филатов Андрей</t>
  </si>
  <si>
    <t>Иванов и Ко</t>
  </si>
  <si>
    <t>Анухин и Ко</t>
  </si>
  <si>
    <t>Дубовицкий и Ко</t>
  </si>
  <si>
    <t>Кравцов и Ко</t>
  </si>
  <si>
    <t>Анухин Виктор</t>
  </si>
  <si>
    <t>Воронов Олег</t>
  </si>
  <si>
    <t>Рядовиков Алексей</t>
  </si>
  <si>
    <t>Дубовицкий Игорь</t>
  </si>
  <si>
    <t>Земцов Сергей</t>
  </si>
  <si>
    <t>Поляков Алексей</t>
  </si>
  <si>
    <t>Трушина и Ко</t>
  </si>
  <si>
    <t>Кузнецова Елена</t>
  </si>
  <si>
    <t>Трушина Надежда</t>
  </si>
  <si>
    <t>Березнеговская Светлана</t>
  </si>
  <si>
    <t>Кравцов Владимир</t>
  </si>
  <si>
    <t>Коппа Нина</t>
  </si>
  <si>
    <t>Тихомирова Елена</t>
  </si>
  <si>
    <t>Гулинин Евгений</t>
  </si>
  <si>
    <t>Бирюкова Наталья</t>
  </si>
  <si>
    <t>Петраков Игорь</t>
  </si>
  <si>
    <t>Зубова Наталья</t>
  </si>
  <si>
    <t>Иванов Евгений</t>
  </si>
  <si>
    <t>Догадин Евгений</t>
  </si>
  <si>
    <t>Петрушко Юлия</t>
  </si>
  <si>
    <t>Вдовенко Виталий</t>
  </si>
  <si>
    <t>Давыдов Андрей</t>
  </si>
  <si>
    <t>Костяная Евгения</t>
  </si>
  <si>
    <t>Кузьмин Дмитрий</t>
  </si>
  <si>
    <t>Тихонов Дмитрий</t>
  </si>
  <si>
    <t>Баринова Светлана</t>
  </si>
  <si>
    <t>Мишин Дмитрий</t>
  </si>
  <si>
    <t>Шундрин Алексей</t>
  </si>
  <si>
    <t>Кирменская Елена</t>
  </si>
  <si>
    <t>Серебрянский Андрей</t>
  </si>
  <si>
    <t>Петрушко Алексей</t>
  </si>
  <si>
    <t>Базарев Дмитрий</t>
  </si>
  <si>
    <t>Федотовский Олег</t>
  </si>
  <si>
    <t>Столяров Игорь</t>
  </si>
  <si>
    <t>Мурашова Елена</t>
  </si>
  <si>
    <t>Трушин Алексей</t>
  </si>
  <si>
    <t>Банщиков Андрей</t>
  </si>
  <si>
    <t>Ницинский Станислав</t>
  </si>
  <si>
    <t>№ пп</t>
  </si>
  <si>
    <t>Банщиков и Ко</t>
  </si>
  <si>
    <t>Глуховский и Ко</t>
  </si>
  <si>
    <t>Шаматава Екатерина</t>
  </si>
  <si>
    <t>Лямунов и Ко</t>
  </si>
  <si>
    <t>Ли Александр</t>
  </si>
  <si>
    <t>Петрушко и Ко</t>
  </si>
  <si>
    <t>Прокощенкова</t>
  </si>
  <si>
    <t>Каргашин</t>
  </si>
  <si>
    <t>Осокин</t>
  </si>
  <si>
    <t>Петрушко</t>
  </si>
  <si>
    <t>Кравцов</t>
  </si>
  <si>
    <t>Зимин</t>
  </si>
  <si>
    <t>Глуховский</t>
  </si>
  <si>
    <t>Зубова</t>
  </si>
  <si>
    <t>Петраков</t>
  </si>
  <si>
    <t>Банщиков</t>
  </si>
  <si>
    <t>Гулинин</t>
  </si>
  <si>
    <t>Проценко</t>
  </si>
  <si>
    <t>Артюхина</t>
  </si>
  <si>
    <t>Агапов</t>
  </si>
  <si>
    <t>Трофимова</t>
  </si>
  <si>
    <t>Бирюкова</t>
  </si>
  <si>
    <t>Смирнов</t>
  </si>
  <si>
    <t>Хафидо</t>
  </si>
  <si>
    <t>Стрельчук</t>
  </si>
  <si>
    <t>Трушина</t>
  </si>
  <si>
    <t>Тарасов</t>
  </si>
  <si>
    <t>Федотов</t>
  </si>
  <si>
    <t>Дубовицкий</t>
  </si>
  <si>
    <t>Дурынчева</t>
  </si>
  <si>
    <t>Педченко</t>
  </si>
  <si>
    <t>Крошилов</t>
  </si>
  <si>
    <t>Анухин</t>
  </si>
  <si>
    <t>Лямунов</t>
  </si>
  <si>
    <t>Иванов</t>
  </si>
  <si>
    <t>Мишарин</t>
  </si>
  <si>
    <t>Владимирова Светлана</t>
  </si>
  <si>
    <t>отказ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</si>
</sst>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+##;\-##;0"/>
    <numFmt numFmtId="165" formatCode="\+##;\-##"/>
  </numFmts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4"/>
      <color indexed="8"/>
      <name val="Calibri Light"/>
      <family val="1"/>
      <charset val="204"/>
      <scheme val="major"/>
    </font>
    <font>
      <sz val="18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6"/>
      <color theme="0" tint="-0.14999847407452621"/>
      <name val="Calibri"/>
      <family val="2"/>
      <charset val="204"/>
      <scheme val="minor"/>
    </font>
    <font>
      <b/>
      <sz val="28"/>
      <color indexed="8"/>
      <name val="Calibri Light"/>
      <family val="1"/>
      <charset val="204"/>
      <scheme val="maj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28"/>
      <color theme="1"/>
      <name val="Calibri"/>
      <family val="2"/>
      <charset val="204"/>
      <scheme val="minor"/>
    </font>
    <font>
      <sz val="8"/>
      <color rgb="FF4C4C4C"/>
      <name val="Trebuchet MS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5" fontId="4" fillId="2" borderId="18" xfId="0" applyNumberFormat="1" applyFont="1" applyFill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165" fontId="4" fillId="2" borderId="19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164" fontId="4" fillId="0" borderId="26" xfId="0" applyNumberFormat="1" applyFont="1" applyBorder="1" applyAlignment="1">
      <alignment horizontal="center" vertical="center"/>
    </xf>
    <xf numFmtId="164" fontId="4" fillId="0" borderId="27" xfId="0" applyNumberFormat="1" applyFont="1" applyBorder="1" applyAlignment="1">
      <alignment horizontal="center" vertical="center"/>
    </xf>
    <xf numFmtId="165" fontId="4" fillId="2" borderId="28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right" inden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9" fillId="0" borderId="19" xfId="0" applyFont="1" applyBorder="1" applyAlignment="1">
      <alignment horizontal="center" vertical="center"/>
    </xf>
    <xf numFmtId="0" fontId="0" fillId="0" borderId="29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0" xfId="0" applyAlignment="1">
      <alignment horizontal="right" indent="1"/>
    </xf>
    <xf numFmtId="0" fontId="0" fillId="0" borderId="0" xfId="0" applyAlignment="1">
      <alignment horizontal="left" vertical="center"/>
    </xf>
    <xf numFmtId="0" fontId="0" fillId="0" borderId="36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1" fillId="0" borderId="0" xfId="0" applyFont="1" applyFill="1"/>
    <xf numFmtId="0" fontId="1" fillId="0" borderId="0" xfId="0" applyFont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19" xfId="0" applyFill="1" applyBorder="1"/>
    <xf numFmtId="0" fontId="0" fillId="3" borderId="0" xfId="0" applyFill="1" applyAlignment="1">
      <alignment horizontal="left" vertical="center"/>
    </xf>
    <xf numFmtId="0" fontId="0" fillId="0" borderId="15" xfId="0" applyFill="1" applyBorder="1"/>
    <xf numFmtId="0" fontId="0" fillId="0" borderId="15" xfId="0" applyBorder="1"/>
    <xf numFmtId="0" fontId="1" fillId="0" borderId="39" xfId="0" applyFont="1" applyFill="1" applyBorder="1" applyAlignment="1">
      <alignment horizontal="center"/>
    </xf>
    <xf numFmtId="0" fontId="0" fillId="3" borderId="19" xfId="0" applyFill="1" applyBorder="1"/>
    <xf numFmtId="0" fontId="1" fillId="3" borderId="19" xfId="0" applyFont="1" applyFill="1" applyBorder="1" applyAlignment="1">
      <alignment horizontal="center"/>
    </xf>
    <xf numFmtId="0" fontId="0" fillId="3" borderId="15" xfId="0" applyFill="1" applyBorder="1"/>
    <xf numFmtId="0" fontId="0" fillId="4" borderId="19" xfId="0" applyFill="1" applyBorder="1"/>
    <xf numFmtId="0" fontId="0" fillId="5" borderId="19" xfId="0" applyFill="1" applyBorder="1" applyAlignment="1">
      <alignment horizontal="center"/>
    </xf>
    <xf numFmtId="0" fontId="0" fillId="5" borderId="19" xfId="0" applyFill="1" applyBorder="1"/>
    <xf numFmtId="0" fontId="1" fillId="5" borderId="19" xfId="0" applyFont="1" applyFill="1" applyBorder="1" applyAlignment="1">
      <alignment horizontal="center"/>
    </xf>
    <xf numFmtId="0" fontId="0" fillId="5" borderId="15" xfId="0" applyFill="1" applyBorder="1"/>
    <xf numFmtId="0" fontId="0" fillId="3" borderId="0" xfId="0" applyFill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 indent="1"/>
    </xf>
    <xf numFmtId="0" fontId="3" fillId="0" borderId="9" xfId="0" applyFont="1" applyFill="1" applyBorder="1" applyAlignment="1">
      <alignment horizontal="left" vertical="center" wrapText="1" indent="1"/>
    </xf>
    <xf numFmtId="0" fontId="3" fillId="0" borderId="10" xfId="0" applyFont="1" applyFill="1" applyBorder="1" applyAlignment="1">
      <alignment horizontal="left" vertical="center" wrapText="1" indent="1"/>
    </xf>
    <xf numFmtId="0" fontId="3" fillId="0" borderId="15" xfId="0" applyFont="1" applyFill="1" applyBorder="1" applyAlignment="1">
      <alignment horizontal="left" vertical="center" wrapText="1" indent="1"/>
    </xf>
    <xf numFmtId="0" fontId="3" fillId="0" borderId="16" xfId="0" applyFont="1" applyFill="1" applyBorder="1" applyAlignment="1">
      <alignment horizontal="left" vertical="center" wrapText="1" indent="1"/>
    </xf>
    <xf numFmtId="0" fontId="3" fillId="0" borderId="17" xfId="0" applyFont="1" applyFill="1" applyBorder="1" applyAlignment="1">
      <alignment horizontal="left" vertical="center" wrapText="1" indent="1"/>
    </xf>
    <xf numFmtId="0" fontId="3" fillId="0" borderId="1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6" borderId="15" xfId="0" applyFont="1" applyFill="1" applyBorder="1" applyAlignment="1">
      <alignment horizontal="left" vertical="center" wrapText="1" indent="1"/>
    </xf>
    <xf numFmtId="0" fontId="3" fillId="6" borderId="16" xfId="0" applyFont="1" applyFill="1" applyBorder="1" applyAlignment="1">
      <alignment horizontal="left" vertical="center" wrapText="1" indent="1"/>
    </xf>
    <xf numFmtId="0" fontId="3" fillId="6" borderId="17" xfId="0" applyFont="1" applyFill="1" applyBorder="1" applyAlignment="1">
      <alignment horizontal="left" vertical="center" wrapText="1" indent="1"/>
    </xf>
    <xf numFmtId="0" fontId="5" fillId="0" borderId="0" xfId="0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3" xfId="0" applyFont="1" applyFill="1" applyBorder="1" applyAlignment="1">
      <alignment horizontal="left" vertical="center" wrapText="1" indent="1"/>
    </xf>
    <xf numFmtId="0" fontId="3" fillId="0" borderId="24" xfId="0" applyFont="1" applyFill="1" applyBorder="1" applyAlignment="1">
      <alignment horizontal="left" vertical="center" wrapText="1" indent="1"/>
    </xf>
    <xf numFmtId="0" fontId="3" fillId="0" borderId="25" xfId="0" applyFont="1" applyFill="1" applyBorder="1" applyAlignment="1">
      <alignment horizontal="left" vertical="center" wrapText="1" indent="1"/>
    </xf>
    <xf numFmtId="0" fontId="3" fillId="0" borderId="26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3" fillId="6" borderId="8" xfId="0" applyFont="1" applyFill="1" applyBorder="1" applyAlignment="1">
      <alignment horizontal="left" vertical="center" wrapText="1" indent="1"/>
    </xf>
    <xf numFmtId="0" fontId="3" fillId="6" borderId="9" xfId="0" applyFont="1" applyFill="1" applyBorder="1" applyAlignment="1">
      <alignment horizontal="left" vertical="center" wrapText="1" indent="1"/>
    </xf>
    <xf numFmtId="0" fontId="3" fillId="6" borderId="10" xfId="0" applyFont="1" applyFill="1" applyBorder="1" applyAlignment="1">
      <alignment horizontal="left" vertical="center" wrapText="1" indent="1"/>
    </xf>
    <xf numFmtId="0" fontId="3" fillId="3" borderId="15" xfId="0" applyFont="1" applyFill="1" applyBorder="1" applyAlignment="1">
      <alignment horizontal="left" vertical="center" wrapText="1" indent="1"/>
    </xf>
    <xf numFmtId="0" fontId="3" fillId="3" borderId="16" xfId="0" applyFont="1" applyFill="1" applyBorder="1" applyAlignment="1">
      <alignment horizontal="left" vertical="center" wrapText="1" indent="1"/>
    </xf>
    <xf numFmtId="0" fontId="3" fillId="3" borderId="17" xfId="0" applyFont="1" applyFill="1" applyBorder="1" applyAlignment="1">
      <alignment horizontal="left" vertical="center" wrapText="1" indent="1"/>
    </xf>
    <xf numFmtId="0" fontId="3" fillId="3" borderId="8" xfId="0" applyFont="1" applyFill="1" applyBorder="1" applyAlignment="1">
      <alignment horizontal="left" vertical="center" wrapText="1" indent="1"/>
    </xf>
    <xf numFmtId="0" fontId="3" fillId="3" borderId="9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left" vertical="center" wrapText="1" indent="1"/>
    </xf>
    <xf numFmtId="0" fontId="3" fillId="6" borderId="23" xfId="0" applyFont="1" applyFill="1" applyBorder="1" applyAlignment="1">
      <alignment horizontal="left" vertical="center" wrapText="1" indent="1"/>
    </xf>
    <xf numFmtId="0" fontId="3" fillId="6" borderId="24" xfId="0" applyFont="1" applyFill="1" applyBorder="1" applyAlignment="1">
      <alignment horizontal="left" vertical="center" wrapText="1" indent="1"/>
    </xf>
    <xf numFmtId="0" fontId="3" fillId="6" borderId="25" xfId="0" applyFont="1" applyFill="1" applyBorder="1" applyAlignment="1">
      <alignment horizontal="left" vertical="center" wrapText="1" indent="1"/>
    </xf>
    <xf numFmtId="0" fontId="8" fillId="0" borderId="29" xfId="0" applyFont="1" applyBorder="1" applyAlignment="1">
      <alignment horizontal="center" vertical="center" shrinkToFit="1"/>
    </xf>
    <xf numFmtId="0" fontId="8" fillId="0" borderId="34" xfId="0" applyFont="1" applyBorder="1" applyAlignment="1">
      <alignment horizontal="center" vertical="center" shrinkToFit="1"/>
    </xf>
    <xf numFmtId="0" fontId="8" fillId="0" borderId="37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8" fillId="3" borderId="37" xfId="0" applyFont="1" applyFill="1" applyBorder="1" applyAlignment="1">
      <alignment horizontal="center" vertical="center" shrinkToFit="1"/>
    </xf>
    <xf numFmtId="0" fontId="8" fillId="3" borderId="29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3"/>
  <sheetViews>
    <sheetView workbookViewId="0">
      <selection activeCell="E34" sqref="E34"/>
    </sheetView>
  </sheetViews>
  <sheetFormatPr defaultRowHeight="15" x14ac:dyDescent="0.25"/>
  <cols>
    <col min="1" max="1" width="9.140625" style="45"/>
    <col min="2" max="2" width="21.7109375" customWidth="1"/>
    <col min="3" max="3" width="8.7109375" customWidth="1"/>
    <col min="4" max="4" width="24.28515625" customWidth="1"/>
    <col min="5" max="5" width="23.7109375" customWidth="1"/>
    <col min="6" max="6" width="24.7109375" customWidth="1"/>
    <col min="7" max="7" width="21.5703125" customWidth="1"/>
    <col min="8" max="10" width="9.140625" customWidth="1"/>
    <col min="12" max="12" width="13.5703125" customWidth="1"/>
  </cols>
  <sheetData>
    <row r="1" spans="1:12" s="52" customFormat="1" x14ac:dyDescent="0.25">
      <c r="A1" s="53" t="s">
        <v>169</v>
      </c>
      <c r="B1" s="53" t="s">
        <v>0</v>
      </c>
      <c r="C1" s="53" t="s">
        <v>38</v>
      </c>
      <c r="D1" s="53" t="s">
        <v>29</v>
      </c>
      <c r="E1" s="53" t="s">
        <v>30</v>
      </c>
      <c r="F1" s="53" t="s">
        <v>31</v>
      </c>
      <c r="G1" s="53" t="s">
        <v>32</v>
      </c>
      <c r="H1" s="53" t="s">
        <v>33</v>
      </c>
      <c r="I1" s="53" t="s">
        <v>34</v>
      </c>
      <c r="J1" s="53" t="s">
        <v>35</v>
      </c>
      <c r="K1" s="53" t="s">
        <v>36</v>
      </c>
      <c r="L1" s="59" t="s">
        <v>37</v>
      </c>
    </row>
    <row r="2" spans="1:12" x14ac:dyDescent="0.25">
      <c r="A2" s="54">
        <v>1</v>
      </c>
      <c r="B2" s="60" t="s">
        <v>53</v>
      </c>
      <c r="C2" s="61">
        <v>31</v>
      </c>
      <c r="D2" s="60" t="s">
        <v>144</v>
      </c>
      <c r="E2" s="60" t="s">
        <v>149</v>
      </c>
      <c r="F2" s="60" t="s">
        <v>155</v>
      </c>
      <c r="G2" s="60"/>
      <c r="H2" s="60">
        <v>104</v>
      </c>
      <c r="I2" s="60">
        <v>102</v>
      </c>
      <c r="J2" s="60">
        <v>81</v>
      </c>
      <c r="K2" s="62">
        <f t="shared" ref="K2:K16" si="0">SUM(H2:J2)</f>
        <v>287</v>
      </c>
      <c r="L2" s="63" t="s">
        <v>48</v>
      </c>
    </row>
    <row r="3" spans="1:12" x14ac:dyDescent="0.25">
      <c r="A3" s="54">
        <v>2</v>
      </c>
      <c r="B3" s="60" t="s">
        <v>122</v>
      </c>
      <c r="C3" s="61">
        <v>23</v>
      </c>
      <c r="D3" s="60" t="s">
        <v>147</v>
      </c>
      <c r="E3" s="60" t="s">
        <v>165</v>
      </c>
      <c r="F3" s="60" t="s">
        <v>159</v>
      </c>
      <c r="G3" s="60" t="s">
        <v>153</v>
      </c>
      <c r="H3" s="60">
        <v>96</v>
      </c>
      <c r="I3" s="60">
        <v>84</v>
      </c>
      <c r="J3" s="60">
        <v>86</v>
      </c>
      <c r="K3" s="62">
        <f t="shared" si="0"/>
        <v>266</v>
      </c>
      <c r="L3" s="55" t="s">
        <v>48</v>
      </c>
    </row>
    <row r="4" spans="1:12" x14ac:dyDescent="0.25">
      <c r="A4" s="54">
        <v>3</v>
      </c>
      <c r="B4" s="60" t="s">
        <v>99</v>
      </c>
      <c r="C4" s="61">
        <v>33</v>
      </c>
      <c r="D4" s="60" t="s">
        <v>100</v>
      </c>
      <c r="E4" s="60" t="s">
        <v>101</v>
      </c>
      <c r="F4" s="60" t="s">
        <v>102</v>
      </c>
      <c r="G4" s="60"/>
      <c r="H4" s="60">
        <v>107</v>
      </c>
      <c r="I4" s="60">
        <v>58</v>
      </c>
      <c r="J4" s="60">
        <v>95</v>
      </c>
      <c r="K4" s="62">
        <f t="shared" si="0"/>
        <v>260</v>
      </c>
      <c r="L4" s="63" t="s">
        <v>48</v>
      </c>
    </row>
    <row r="5" spans="1:12" x14ac:dyDescent="0.25">
      <c r="A5" s="54">
        <v>4</v>
      </c>
      <c r="B5" s="60" t="s">
        <v>105</v>
      </c>
      <c r="C5" s="61">
        <v>11</v>
      </c>
      <c r="D5" s="60" t="s">
        <v>106</v>
      </c>
      <c r="E5" s="60" t="s">
        <v>107</v>
      </c>
      <c r="F5" s="60" t="s">
        <v>108</v>
      </c>
      <c r="G5" s="60"/>
      <c r="H5" s="60">
        <v>82</v>
      </c>
      <c r="I5" s="60">
        <v>70</v>
      </c>
      <c r="J5" s="60">
        <v>85</v>
      </c>
      <c r="K5" s="62">
        <f t="shared" si="0"/>
        <v>237</v>
      </c>
      <c r="L5" s="55" t="s">
        <v>48</v>
      </c>
    </row>
    <row r="6" spans="1:12" x14ac:dyDescent="0.25">
      <c r="A6" s="54">
        <v>5</v>
      </c>
      <c r="B6" s="60" t="s">
        <v>79</v>
      </c>
      <c r="C6" s="61">
        <v>21</v>
      </c>
      <c r="D6" s="60" t="s">
        <v>80</v>
      </c>
      <c r="E6" s="60" t="s">
        <v>81</v>
      </c>
      <c r="F6" s="60" t="s">
        <v>82</v>
      </c>
      <c r="G6" s="60"/>
      <c r="H6" s="60">
        <v>77</v>
      </c>
      <c r="I6" s="60">
        <v>81</v>
      </c>
      <c r="J6" s="60">
        <v>57</v>
      </c>
      <c r="K6" s="62">
        <f t="shared" si="0"/>
        <v>215</v>
      </c>
      <c r="L6" s="55" t="s">
        <v>48</v>
      </c>
    </row>
    <row r="7" spans="1:12" x14ac:dyDescent="0.25">
      <c r="A7" s="54">
        <v>6</v>
      </c>
      <c r="B7" s="60" t="s">
        <v>52</v>
      </c>
      <c r="C7" s="61">
        <v>13</v>
      </c>
      <c r="D7" s="60" t="s">
        <v>49</v>
      </c>
      <c r="E7" s="60" t="s">
        <v>50</v>
      </c>
      <c r="F7" s="60" t="s">
        <v>51</v>
      </c>
      <c r="G7" s="60"/>
      <c r="H7" s="60">
        <v>57</v>
      </c>
      <c r="I7" s="60">
        <v>79</v>
      </c>
      <c r="J7" s="60">
        <v>74</v>
      </c>
      <c r="K7" s="62">
        <f t="shared" si="0"/>
        <v>210</v>
      </c>
      <c r="L7" s="55" t="s">
        <v>48</v>
      </c>
    </row>
    <row r="8" spans="1:12" x14ac:dyDescent="0.25">
      <c r="A8" s="54">
        <v>7</v>
      </c>
      <c r="B8" s="55" t="s">
        <v>91</v>
      </c>
      <c r="C8" s="53">
        <v>35</v>
      </c>
      <c r="D8" s="55" t="s">
        <v>92</v>
      </c>
      <c r="E8" s="55" t="s">
        <v>93</v>
      </c>
      <c r="F8" s="55" t="s">
        <v>94</v>
      </c>
      <c r="G8" s="55"/>
      <c r="H8" s="55">
        <v>54</v>
      </c>
      <c r="I8" s="55">
        <v>89</v>
      </c>
      <c r="J8" s="55">
        <v>50</v>
      </c>
      <c r="K8" s="57">
        <f t="shared" si="0"/>
        <v>193</v>
      </c>
      <c r="L8" s="55" t="s">
        <v>48</v>
      </c>
    </row>
    <row r="9" spans="1:12" x14ac:dyDescent="0.25">
      <c r="A9" s="54">
        <v>8</v>
      </c>
      <c r="B9" s="55" t="s">
        <v>175</v>
      </c>
      <c r="C9" s="53">
        <v>14</v>
      </c>
      <c r="D9" s="55" t="s">
        <v>161</v>
      </c>
      <c r="E9" s="55" t="s">
        <v>156</v>
      </c>
      <c r="F9" s="55" t="s">
        <v>150</v>
      </c>
      <c r="G9" s="55"/>
      <c r="H9" s="55">
        <v>72</v>
      </c>
      <c r="I9" s="55">
        <v>46</v>
      </c>
      <c r="J9" s="55">
        <v>69</v>
      </c>
      <c r="K9" s="57">
        <f t="shared" si="0"/>
        <v>187</v>
      </c>
      <c r="L9" s="63" t="s">
        <v>48</v>
      </c>
    </row>
    <row r="10" spans="1:12" x14ac:dyDescent="0.25">
      <c r="A10" s="54">
        <v>9</v>
      </c>
      <c r="B10" s="55" t="s">
        <v>130</v>
      </c>
      <c r="C10" s="53">
        <v>15</v>
      </c>
      <c r="D10" s="55" t="s">
        <v>141</v>
      </c>
      <c r="E10" s="55" t="s">
        <v>142</v>
      </c>
      <c r="F10" s="55" t="s">
        <v>143</v>
      </c>
      <c r="G10" s="55"/>
      <c r="H10" s="55">
        <v>64</v>
      </c>
      <c r="I10" s="55">
        <v>60</v>
      </c>
      <c r="J10" s="55">
        <v>19</v>
      </c>
      <c r="K10" s="57">
        <f t="shared" si="0"/>
        <v>143</v>
      </c>
      <c r="L10" s="55" t="s">
        <v>48</v>
      </c>
    </row>
    <row r="11" spans="1:12" x14ac:dyDescent="0.25">
      <c r="A11" s="54">
        <v>10</v>
      </c>
      <c r="B11" s="55" t="s">
        <v>170</v>
      </c>
      <c r="C11" s="53">
        <v>25</v>
      </c>
      <c r="D11" s="55" t="s">
        <v>109</v>
      </c>
      <c r="E11" s="55" t="s">
        <v>163</v>
      </c>
      <c r="F11" s="55" t="s">
        <v>158</v>
      </c>
      <c r="G11" s="55" t="s">
        <v>167</v>
      </c>
      <c r="H11" s="55">
        <v>18</v>
      </c>
      <c r="I11" s="55">
        <v>43</v>
      </c>
      <c r="J11" s="55">
        <v>46</v>
      </c>
      <c r="K11" s="57">
        <f t="shared" si="0"/>
        <v>107</v>
      </c>
      <c r="L11" s="63" t="s">
        <v>48</v>
      </c>
    </row>
    <row r="12" spans="1:12" x14ac:dyDescent="0.25">
      <c r="A12" s="54">
        <v>11</v>
      </c>
      <c r="B12" s="55" t="s">
        <v>123</v>
      </c>
      <c r="C12" s="53">
        <v>34</v>
      </c>
      <c r="D12" s="55" t="s">
        <v>124</v>
      </c>
      <c r="E12" s="55" t="s">
        <v>125</v>
      </c>
      <c r="F12" s="55" t="s">
        <v>126</v>
      </c>
      <c r="G12" s="55"/>
      <c r="H12" s="55">
        <v>43</v>
      </c>
      <c r="I12" s="55">
        <v>15</v>
      </c>
      <c r="J12" s="55">
        <v>40</v>
      </c>
      <c r="K12" s="58">
        <f t="shared" si="0"/>
        <v>98</v>
      </c>
      <c r="L12" s="55" t="s">
        <v>48</v>
      </c>
    </row>
    <row r="13" spans="1:12" x14ac:dyDescent="0.25">
      <c r="A13" s="54">
        <v>12</v>
      </c>
      <c r="B13" s="55" t="s">
        <v>171</v>
      </c>
      <c r="C13" s="53">
        <v>22</v>
      </c>
      <c r="D13" s="55" t="s">
        <v>172</v>
      </c>
      <c r="E13" s="55" t="s">
        <v>120</v>
      </c>
      <c r="F13" s="55" t="s">
        <v>121</v>
      </c>
      <c r="G13" s="55"/>
      <c r="H13" s="55">
        <v>18</v>
      </c>
      <c r="I13" s="55">
        <v>20</v>
      </c>
      <c r="J13" s="55">
        <v>38</v>
      </c>
      <c r="K13" s="57">
        <f t="shared" si="0"/>
        <v>76</v>
      </c>
      <c r="L13" s="55" t="s">
        <v>48</v>
      </c>
    </row>
    <row r="14" spans="1:12" x14ac:dyDescent="0.25">
      <c r="A14" s="54">
        <v>13</v>
      </c>
      <c r="B14" s="55" t="s">
        <v>119</v>
      </c>
      <c r="C14" s="53">
        <v>24</v>
      </c>
      <c r="D14" s="55" t="s">
        <v>164</v>
      </c>
      <c r="E14" s="55" t="s">
        <v>168</v>
      </c>
      <c r="F14" s="55" t="s">
        <v>152</v>
      </c>
      <c r="G14" s="55" t="s">
        <v>146</v>
      </c>
      <c r="H14" s="55">
        <v>1</v>
      </c>
      <c r="I14" s="55">
        <v>17</v>
      </c>
      <c r="J14" s="55">
        <v>0</v>
      </c>
      <c r="K14" s="57">
        <f t="shared" si="0"/>
        <v>18</v>
      </c>
      <c r="L14" s="55" t="s">
        <v>48</v>
      </c>
    </row>
    <row r="15" spans="1:12" x14ac:dyDescent="0.25">
      <c r="A15" s="54">
        <v>14</v>
      </c>
      <c r="B15" s="55" t="s">
        <v>63</v>
      </c>
      <c r="C15" s="53">
        <v>12</v>
      </c>
      <c r="D15" s="55" t="s">
        <v>103</v>
      </c>
      <c r="E15" s="55" t="s">
        <v>104</v>
      </c>
      <c r="F15" s="55" t="s">
        <v>206</v>
      </c>
      <c r="G15" s="55"/>
      <c r="H15" s="55">
        <v>7</v>
      </c>
      <c r="I15" s="55">
        <v>0</v>
      </c>
      <c r="J15" s="55">
        <v>0</v>
      </c>
      <c r="K15" s="57">
        <f t="shared" si="0"/>
        <v>7</v>
      </c>
      <c r="L15" s="55" t="s">
        <v>48</v>
      </c>
    </row>
    <row r="16" spans="1:12" x14ac:dyDescent="0.25">
      <c r="A16" s="54">
        <v>15</v>
      </c>
      <c r="B16" s="55" t="s">
        <v>75</v>
      </c>
      <c r="C16" s="53">
        <v>32</v>
      </c>
      <c r="D16" s="55" t="s">
        <v>76</v>
      </c>
      <c r="E16" s="55" t="s">
        <v>77</v>
      </c>
      <c r="F16" s="55" t="s">
        <v>78</v>
      </c>
      <c r="G16" s="55"/>
      <c r="H16" s="55">
        <v>0</v>
      </c>
      <c r="I16" s="55">
        <v>0</v>
      </c>
      <c r="J16" s="55">
        <v>0</v>
      </c>
      <c r="K16" s="57">
        <f t="shared" si="0"/>
        <v>0</v>
      </c>
      <c r="L16" s="55" t="s">
        <v>48</v>
      </c>
    </row>
    <row r="17" spans="1:12" ht="9" customHeight="1" x14ac:dyDescent="0.25">
      <c r="A17" s="64"/>
      <c r="B17" s="65"/>
      <c r="C17" s="66"/>
      <c r="D17" s="65"/>
      <c r="E17" s="65"/>
      <c r="F17" s="65"/>
      <c r="G17" s="65"/>
      <c r="H17" s="65"/>
      <c r="I17" s="65"/>
      <c r="J17" s="65"/>
      <c r="K17" s="67"/>
      <c r="L17" s="65"/>
    </row>
    <row r="18" spans="1:12" x14ac:dyDescent="0.25">
      <c r="A18" s="54">
        <v>1</v>
      </c>
      <c r="B18" s="60" t="s">
        <v>173</v>
      </c>
      <c r="C18" s="61">
        <v>33</v>
      </c>
      <c r="D18" s="60" t="s">
        <v>174</v>
      </c>
      <c r="E18" s="60" t="s">
        <v>64</v>
      </c>
      <c r="F18" s="60" t="s">
        <v>65</v>
      </c>
      <c r="G18" s="60"/>
      <c r="H18" s="60">
        <v>74</v>
      </c>
      <c r="I18" s="60">
        <v>113</v>
      </c>
      <c r="J18" s="60">
        <v>116</v>
      </c>
      <c r="K18" s="62">
        <f t="shared" ref="K18:K32" si="1">SUM(H18:J18)</f>
        <v>303</v>
      </c>
      <c r="L18" s="55" t="s">
        <v>47</v>
      </c>
    </row>
    <row r="19" spans="1:12" x14ac:dyDescent="0.25">
      <c r="A19" s="54">
        <v>2</v>
      </c>
      <c r="B19" s="60" t="s">
        <v>66</v>
      </c>
      <c r="C19" s="61">
        <v>13</v>
      </c>
      <c r="D19" s="60" t="s">
        <v>67</v>
      </c>
      <c r="E19" s="60" t="s">
        <v>68</v>
      </c>
      <c r="F19" s="60" t="s">
        <v>69</v>
      </c>
      <c r="G19" s="60"/>
      <c r="H19" s="60">
        <v>113</v>
      </c>
      <c r="I19" s="60">
        <v>44</v>
      </c>
      <c r="J19" s="60">
        <v>102</v>
      </c>
      <c r="K19" s="62">
        <f t="shared" si="1"/>
        <v>259</v>
      </c>
      <c r="L19" s="55" t="s">
        <v>47</v>
      </c>
    </row>
    <row r="20" spans="1:12" x14ac:dyDescent="0.25">
      <c r="A20" s="54">
        <v>3</v>
      </c>
      <c r="B20" s="60" t="s">
        <v>58</v>
      </c>
      <c r="C20" s="61">
        <v>31</v>
      </c>
      <c r="D20" s="60" t="s">
        <v>59</v>
      </c>
      <c r="E20" s="60" t="s">
        <v>60</v>
      </c>
      <c r="F20" s="60" t="s">
        <v>61</v>
      </c>
      <c r="G20" s="60"/>
      <c r="H20" s="60">
        <v>91</v>
      </c>
      <c r="I20" s="60">
        <v>84</v>
      </c>
      <c r="J20" s="60">
        <v>74</v>
      </c>
      <c r="K20" s="62">
        <f t="shared" si="1"/>
        <v>249</v>
      </c>
      <c r="L20" s="63" t="s">
        <v>47</v>
      </c>
    </row>
    <row r="21" spans="1:12" x14ac:dyDescent="0.25">
      <c r="A21" s="54">
        <v>4</v>
      </c>
      <c r="B21" s="60" t="s">
        <v>62</v>
      </c>
      <c r="C21" s="61">
        <v>11</v>
      </c>
      <c r="D21" s="60" t="s">
        <v>145</v>
      </c>
      <c r="E21" s="60" t="s">
        <v>162</v>
      </c>
      <c r="F21" s="60" t="s">
        <v>157</v>
      </c>
      <c r="G21" s="60" t="s">
        <v>151</v>
      </c>
      <c r="H21" s="60">
        <v>88</v>
      </c>
      <c r="I21" s="60">
        <v>50</v>
      </c>
      <c r="J21" s="60">
        <v>106</v>
      </c>
      <c r="K21" s="62">
        <f t="shared" si="1"/>
        <v>244</v>
      </c>
      <c r="L21" s="63" t="s">
        <v>47</v>
      </c>
    </row>
    <row r="22" spans="1:12" x14ac:dyDescent="0.25">
      <c r="A22" s="54">
        <v>5</v>
      </c>
      <c r="B22" s="60" t="s">
        <v>129</v>
      </c>
      <c r="C22" s="61">
        <v>23</v>
      </c>
      <c r="D22" s="60" t="s">
        <v>134</v>
      </c>
      <c r="E22" s="60" t="s">
        <v>135</v>
      </c>
      <c r="F22" s="60" t="s">
        <v>136</v>
      </c>
      <c r="G22" s="60"/>
      <c r="H22" s="60">
        <v>86</v>
      </c>
      <c r="I22" s="60">
        <v>56</v>
      </c>
      <c r="J22" s="60">
        <v>79</v>
      </c>
      <c r="K22" s="62">
        <f t="shared" si="1"/>
        <v>221</v>
      </c>
      <c r="L22" s="55" t="s">
        <v>47</v>
      </c>
    </row>
    <row r="23" spans="1:12" x14ac:dyDescent="0.25">
      <c r="A23" s="54">
        <v>6</v>
      </c>
      <c r="B23" s="60" t="s">
        <v>87</v>
      </c>
      <c r="C23" s="61">
        <v>21</v>
      </c>
      <c r="D23" s="60" t="s">
        <v>88</v>
      </c>
      <c r="E23" s="60" t="s">
        <v>89</v>
      </c>
      <c r="F23" s="60" t="s">
        <v>90</v>
      </c>
      <c r="G23" s="60"/>
      <c r="H23" s="60">
        <v>53</v>
      </c>
      <c r="I23" s="60">
        <v>83</v>
      </c>
      <c r="J23" s="60">
        <v>65</v>
      </c>
      <c r="K23" s="62">
        <f t="shared" si="1"/>
        <v>201</v>
      </c>
      <c r="L23" s="55" t="s">
        <v>47</v>
      </c>
    </row>
    <row r="24" spans="1:12" x14ac:dyDescent="0.25">
      <c r="A24" s="54">
        <v>7</v>
      </c>
      <c r="B24" s="55" t="s">
        <v>83</v>
      </c>
      <c r="C24" s="53">
        <v>22</v>
      </c>
      <c r="D24" s="55" t="s">
        <v>84</v>
      </c>
      <c r="E24" s="55" t="s">
        <v>85</v>
      </c>
      <c r="F24" s="55" t="s">
        <v>86</v>
      </c>
      <c r="G24" s="55"/>
      <c r="H24" s="55">
        <v>64</v>
      </c>
      <c r="I24" s="55">
        <v>53</v>
      </c>
      <c r="J24" s="55">
        <v>74</v>
      </c>
      <c r="K24" s="57">
        <f t="shared" si="1"/>
        <v>191</v>
      </c>
      <c r="L24" s="63" t="s">
        <v>47</v>
      </c>
    </row>
    <row r="25" spans="1:12" x14ac:dyDescent="0.25">
      <c r="A25" s="54">
        <v>8</v>
      </c>
      <c r="B25" s="55" t="s">
        <v>128</v>
      </c>
      <c r="C25" s="53">
        <v>32</v>
      </c>
      <c r="D25" s="55" t="s">
        <v>131</v>
      </c>
      <c r="E25" s="55" t="s">
        <v>132</v>
      </c>
      <c r="F25" s="55" t="s">
        <v>133</v>
      </c>
      <c r="G25" s="55"/>
      <c r="H25" s="55">
        <v>96</v>
      </c>
      <c r="I25" s="55">
        <v>86</v>
      </c>
      <c r="J25" s="55">
        <v>2</v>
      </c>
      <c r="K25" s="57">
        <f t="shared" si="1"/>
        <v>184</v>
      </c>
      <c r="L25" s="55" t="s">
        <v>47</v>
      </c>
    </row>
    <row r="26" spans="1:12" x14ac:dyDescent="0.25">
      <c r="A26" s="54">
        <v>9</v>
      </c>
      <c r="B26" s="55" t="s">
        <v>95</v>
      </c>
      <c r="C26" s="53">
        <v>24</v>
      </c>
      <c r="D26" s="55" t="s">
        <v>96</v>
      </c>
      <c r="E26" s="55" t="s">
        <v>97</v>
      </c>
      <c r="F26" s="55" t="s">
        <v>98</v>
      </c>
      <c r="G26" s="55"/>
      <c r="H26" s="55">
        <v>3</v>
      </c>
      <c r="I26" s="55">
        <v>83</v>
      </c>
      <c r="J26" s="55">
        <v>68</v>
      </c>
      <c r="K26" s="57">
        <f t="shared" si="1"/>
        <v>154</v>
      </c>
      <c r="L26" s="55" t="s">
        <v>47</v>
      </c>
    </row>
    <row r="27" spans="1:12" x14ac:dyDescent="0.25">
      <c r="A27" s="54">
        <v>10</v>
      </c>
      <c r="B27" s="55" t="s">
        <v>110</v>
      </c>
      <c r="C27" s="53">
        <v>12</v>
      </c>
      <c r="D27" s="55" t="s">
        <v>111</v>
      </c>
      <c r="E27" s="55" t="s">
        <v>112</v>
      </c>
      <c r="F27" s="55" t="s">
        <v>113</v>
      </c>
      <c r="G27" s="55"/>
      <c r="H27" s="55">
        <v>75</v>
      </c>
      <c r="I27" s="55">
        <v>11</v>
      </c>
      <c r="J27" s="55">
        <v>45</v>
      </c>
      <c r="K27" s="57">
        <f t="shared" si="1"/>
        <v>131</v>
      </c>
      <c r="L27" s="55" t="s">
        <v>47</v>
      </c>
    </row>
    <row r="28" spans="1:12" x14ac:dyDescent="0.25">
      <c r="A28" s="54">
        <v>11</v>
      </c>
      <c r="B28" s="55" t="s">
        <v>137</v>
      </c>
      <c r="C28" s="53">
        <v>15</v>
      </c>
      <c r="D28" s="55" t="s">
        <v>138</v>
      </c>
      <c r="E28" s="55" t="s">
        <v>139</v>
      </c>
      <c r="F28" s="55" t="s">
        <v>140</v>
      </c>
      <c r="G28" s="55"/>
      <c r="H28" s="55">
        <v>13</v>
      </c>
      <c r="I28" s="55">
        <v>10</v>
      </c>
      <c r="J28" s="55">
        <v>62</v>
      </c>
      <c r="K28" s="57">
        <f t="shared" si="1"/>
        <v>85</v>
      </c>
      <c r="L28" s="55" t="s">
        <v>47</v>
      </c>
    </row>
    <row r="29" spans="1:12" x14ac:dyDescent="0.25">
      <c r="A29" s="54">
        <v>12</v>
      </c>
      <c r="B29" s="55" t="s">
        <v>54</v>
      </c>
      <c r="C29" s="53">
        <v>35</v>
      </c>
      <c r="D29" s="55" t="s">
        <v>55</v>
      </c>
      <c r="E29" s="55" t="s">
        <v>56</v>
      </c>
      <c r="F29" s="55" t="s">
        <v>57</v>
      </c>
      <c r="G29" s="55"/>
      <c r="H29" s="55">
        <v>2</v>
      </c>
      <c r="I29" s="55">
        <v>5</v>
      </c>
      <c r="J29" s="55">
        <v>31</v>
      </c>
      <c r="K29" s="57">
        <f t="shared" si="1"/>
        <v>38</v>
      </c>
      <c r="L29" s="55" t="s">
        <v>47</v>
      </c>
    </row>
    <row r="30" spans="1:12" x14ac:dyDescent="0.25">
      <c r="A30" s="54">
        <v>13</v>
      </c>
      <c r="B30" s="55" t="s">
        <v>70</v>
      </c>
      <c r="C30" s="53">
        <v>14</v>
      </c>
      <c r="D30" s="55" t="s">
        <v>71</v>
      </c>
      <c r="E30" s="55" t="s">
        <v>72</v>
      </c>
      <c r="F30" s="55" t="s">
        <v>73</v>
      </c>
      <c r="G30" s="55" t="s">
        <v>74</v>
      </c>
      <c r="H30" s="55">
        <v>27</v>
      </c>
      <c r="I30" s="55">
        <v>0</v>
      </c>
      <c r="J30" s="55">
        <v>0</v>
      </c>
      <c r="K30" s="57">
        <f t="shared" si="1"/>
        <v>27</v>
      </c>
      <c r="L30" s="55" t="s">
        <v>47</v>
      </c>
    </row>
    <row r="31" spans="1:12" x14ac:dyDescent="0.25">
      <c r="A31" s="54">
        <v>14</v>
      </c>
      <c r="B31" s="55" t="s">
        <v>127</v>
      </c>
      <c r="C31" s="53">
        <v>34</v>
      </c>
      <c r="D31" s="55" t="s">
        <v>148</v>
      </c>
      <c r="E31" s="55" t="s">
        <v>154</v>
      </c>
      <c r="F31" s="55" t="s">
        <v>166</v>
      </c>
      <c r="G31" s="55" t="s">
        <v>160</v>
      </c>
      <c r="H31" s="55">
        <v>0</v>
      </c>
      <c r="I31" s="55">
        <v>11</v>
      </c>
      <c r="J31" s="55">
        <v>0</v>
      </c>
      <c r="K31" s="58">
        <f t="shared" si="1"/>
        <v>11</v>
      </c>
      <c r="L31" s="55" t="s">
        <v>47</v>
      </c>
    </row>
    <row r="32" spans="1:12" x14ac:dyDescent="0.25">
      <c r="A32" s="54">
        <v>15</v>
      </c>
      <c r="B32" s="55" t="s">
        <v>114</v>
      </c>
      <c r="C32" s="53">
        <v>25</v>
      </c>
      <c r="D32" s="55" t="s">
        <v>115</v>
      </c>
      <c r="E32" s="55" t="s">
        <v>116</v>
      </c>
      <c r="F32" s="55" t="s">
        <v>117</v>
      </c>
      <c r="G32" s="55" t="s">
        <v>118</v>
      </c>
      <c r="H32" s="55">
        <v>0</v>
      </c>
      <c r="I32" s="55">
        <v>0</v>
      </c>
      <c r="J32" s="55">
        <v>0</v>
      </c>
      <c r="K32" s="57">
        <f t="shared" si="1"/>
        <v>0</v>
      </c>
      <c r="L32" s="55" t="s">
        <v>47</v>
      </c>
    </row>
    <row r="33" spans="1:12" ht="15.75" x14ac:dyDescent="0.3">
      <c r="A33" s="49"/>
      <c r="B33" s="51"/>
      <c r="C33" s="51"/>
      <c r="D33" s="50"/>
      <c r="E33" s="50"/>
      <c r="F33" s="50"/>
      <c r="G33" s="50"/>
      <c r="H33" s="50"/>
      <c r="I33" s="50"/>
      <c r="J33" s="50"/>
      <c r="K33" s="50"/>
      <c r="L33" s="50"/>
    </row>
  </sheetData>
  <sortState xmlns:xlrd2="http://schemas.microsoft.com/office/spreadsheetml/2017/richdata2" ref="A2:M32">
    <sortCondition descending="1" ref="L2:L32"/>
    <sortCondition descending="1" ref="K2:K32"/>
  </sortState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5"/>
  <sheetViews>
    <sheetView workbookViewId="0">
      <selection activeCell="C12" sqref="C12:E13"/>
    </sheetView>
  </sheetViews>
  <sheetFormatPr defaultRowHeight="15" x14ac:dyDescent="0.25"/>
  <cols>
    <col min="1" max="1" width="4" style="1" customWidth="1"/>
    <col min="2" max="12" width="10.28515625" customWidth="1"/>
    <col min="13" max="13" width="10.28515625" style="32" customWidth="1"/>
    <col min="14" max="15" width="10.28515625" customWidth="1"/>
  </cols>
  <sheetData>
    <row r="1" spans="2:13" ht="31.5" x14ac:dyDescent="0.25">
      <c r="B1" s="71" t="s">
        <v>23</v>
      </c>
      <c r="C1" s="71"/>
      <c r="D1" s="71"/>
      <c r="E1" s="71"/>
      <c r="F1" s="71"/>
      <c r="G1" s="71"/>
      <c r="H1" s="71"/>
      <c r="I1" s="71"/>
      <c r="J1" s="71"/>
      <c r="K1" s="71"/>
      <c r="M1"/>
    </row>
    <row r="2" spans="2:13" ht="15.75" thickBot="1" x14ac:dyDescent="0.3">
      <c r="M2"/>
    </row>
    <row r="3" spans="2:13" ht="15.75" thickBot="1" x14ac:dyDescent="0.3">
      <c r="B3" s="2"/>
      <c r="C3" s="72" t="s">
        <v>0</v>
      </c>
      <c r="D3" s="73"/>
      <c r="E3" s="74"/>
      <c r="F3" s="3">
        <v>1</v>
      </c>
      <c r="G3" s="3">
        <v>2</v>
      </c>
      <c r="H3" s="3">
        <v>3</v>
      </c>
      <c r="I3" s="4">
        <v>4</v>
      </c>
      <c r="J3" s="4">
        <v>5</v>
      </c>
      <c r="K3" s="2" t="s">
        <v>1</v>
      </c>
      <c r="L3" s="3" t="s">
        <v>2</v>
      </c>
      <c r="M3" s="5" t="s">
        <v>3</v>
      </c>
    </row>
    <row r="4" spans="2:13" ht="21" x14ac:dyDescent="0.25">
      <c r="B4" s="75">
        <v>1</v>
      </c>
      <c r="C4" s="77" t="s">
        <v>178</v>
      </c>
      <c r="D4" s="78"/>
      <c r="E4" s="79"/>
      <c r="F4" s="6" t="s">
        <v>4</v>
      </c>
      <c r="G4" s="7" t="str">
        <f ca="1">INDIRECT(ADDRESS(23,6))&amp;":"&amp;INDIRECT(ADDRESS(23,7))</f>
        <v>8:13</v>
      </c>
      <c r="H4" s="7" t="str">
        <f ca="1">INDIRECT(ADDRESS(26,7))&amp;":"&amp;INDIRECT(ADDRESS(26,6))</f>
        <v>8:13</v>
      </c>
      <c r="I4" s="7" t="str">
        <f ca="1">INDIRECT(ADDRESS(30,6))&amp;":"&amp;INDIRECT(ADDRESS(30,7))</f>
        <v>6:9</v>
      </c>
      <c r="J4" s="8" t="str">
        <f ca="1">INDIRECT(ADDRESS(35,7))&amp;":"&amp;INDIRECT(ADDRESS(35,6))</f>
        <v>11:7</v>
      </c>
      <c r="K4" s="83">
        <f ca="1">IF(COUNT(F5:J5)=0,"",COUNTIF(F5:J5,"&gt;0")+0.5*COUNTIF(F5:J5,0))</f>
        <v>1</v>
      </c>
      <c r="L4" s="9"/>
      <c r="M4" s="69">
        <v>4</v>
      </c>
    </row>
    <row r="5" spans="2:13" ht="21" x14ac:dyDescent="0.25">
      <c r="B5" s="76"/>
      <c r="C5" s="80"/>
      <c r="D5" s="81"/>
      <c r="E5" s="82"/>
      <c r="F5" s="10" t="s">
        <v>4</v>
      </c>
      <c r="G5" s="11">
        <f ca="1">IF(LEN(INDIRECT(ADDRESS(ROW()-1, COLUMN())))=1,"",INDIRECT(ADDRESS(23,6))-INDIRECT(ADDRESS(23,7)))</f>
        <v>-5</v>
      </c>
      <c r="H5" s="11">
        <f ca="1">IF(LEN(INDIRECT(ADDRESS(ROW()-1, COLUMN())))=1,"",INDIRECT(ADDRESS(26,7))-INDIRECT(ADDRESS(26,6)))</f>
        <v>-5</v>
      </c>
      <c r="I5" s="11">
        <f ca="1">IF(LEN(INDIRECT(ADDRESS(ROW()-1, COLUMN())))=1,"",INDIRECT(ADDRESS(30,6))-INDIRECT(ADDRESS(30,7)))</f>
        <v>-3</v>
      </c>
      <c r="J5" s="12">
        <f ca="1">IF(LEN(INDIRECT(ADDRESS(ROW()-1, COLUMN())))=1,"",INDIRECT(ADDRESS(35,7))-INDIRECT(ADDRESS(35,6)))</f>
        <v>4</v>
      </c>
      <c r="K5" s="84"/>
      <c r="L5" s="11">
        <f ca="1">IF(COUNT(F5:J5)=0,"",SUM(F5:J5))</f>
        <v>-9</v>
      </c>
      <c r="M5" s="70"/>
    </row>
    <row r="6" spans="2:13" ht="21" x14ac:dyDescent="0.25">
      <c r="B6" s="85">
        <v>2</v>
      </c>
      <c r="C6" s="80" t="s">
        <v>176</v>
      </c>
      <c r="D6" s="81"/>
      <c r="E6" s="82"/>
      <c r="F6" s="13" t="str">
        <f ca="1">INDIRECT(ADDRESS(23,7))&amp;":"&amp;INDIRECT(ADDRESS(23,6))</f>
        <v>13:8</v>
      </c>
      <c r="G6" s="14" t="s">
        <v>4</v>
      </c>
      <c r="H6" s="15" t="str">
        <f ca="1">INDIRECT(ADDRESS(31,6))&amp;":"&amp;INDIRECT(ADDRESS(31,7))</f>
        <v>3:13</v>
      </c>
      <c r="I6" s="15" t="str">
        <f ca="1">INDIRECT(ADDRESS(34,7))&amp;":"&amp;INDIRECT(ADDRESS(34,6))</f>
        <v>6:11</v>
      </c>
      <c r="J6" s="16" t="str">
        <f ca="1">INDIRECT(ADDRESS(18,6))&amp;":"&amp;INDIRECT(ADDRESS(18,7))</f>
        <v>13:7</v>
      </c>
      <c r="K6" s="84">
        <f ca="1">IF(COUNT(F7:J7)=0,"",COUNTIF(F7:J7,"&gt;0")+0.5*COUNTIF(F7:J7,0))</f>
        <v>2</v>
      </c>
      <c r="L6" s="11"/>
      <c r="M6" s="70">
        <v>3</v>
      </c>
    </row>
    <row r="7" spans="2:13" ht="21" x14ac:dyDescent="0.25">
      <c r="B7" s="76"/>
      <c r="C7" s="80"/>
      <c r="D7" s="81"/>
      <c r="E7" s="82"/>
      <c r="F7" s="17">
        <f ca="1">IF(LEN(INDIRECT(ADDRESS(ROW()-1, COLUMN())))=1,"",INDIRECT(ADDRESS(23,7))-INDIRECT(ADDRESS(23,6)))</f>
        <v>5</v>
      </c>
      <c r="G7" s="18" t="s">
        <v>4</v>
      </c>
      <c r="H7" s="11">
        <f ca="1">IF(LEN(INDIRECT(ADDRESS(ROW()-1, COLUMN())))=1,"",INDIRECT(ADDRESS(31,6))-INDIRECT(ADDRESS(31,7)))</f>
        <v>-10</v>
      </c>
      <c r="I7" s="11">
        <f ca="1">IF(LEN(INDIRECT(ADDRESS(ROW()-1, COLUMN())))=1,"",INDIRECT(ADDRESS(34,7))-INDIRECT(ADDRESS(34,6)))</f>
        <v>-5</v>
      </c>
      <c r="J7" s="12">
        <f ca="1">IF(LEN(INDIRECT(ADDRESS(ROW()-1, COLUMN())))=1,"",INDIRECT(ADDRESS(18,6))-INDIRECT(ADDRESS(18,7)))</f>
        <v>6</v>
      </c>
      <c r="K7" s="84"/>
      <c r="L7" s="11">
        <f ca="1">IF(COUNT(F7:J7)=0,"",SUM(F7:J7))</f>
        <v>-4</v>
      </c>
      <c r="M7" s="70"/>
    </row>
    <row r="8" spans="2:13" ht="21" x14ac:dyDescent="0.25">
      <c r="B8" s="85">
        <v>3</v>
      </c>
      <c r="C8" s="86" t="s">
        <v>177</v>
      </c>
      <c r="D8" s="87"/>
      <c r="E8" s="88"/>
      <c r="F8" s="13" t="str">
        <f ca="1">INDIRECT(ADDRESS(26,6))&amp;":"&amp;INDIRECT(ADDRESS(26,7))</f>
        <v>13:8</v>
      </c>
      <c r="G8" s="15" t="str">
        <f ca="1">INDIRECT(ADDRESS(31,7))&amp;":"&amp;INDIRECT(ADDRESS(31,6))</f>
        <v>13:3</v>
      </c>
      <c r="H8" s="14" t="s">
        <v>4</v>
      </c>
      <c r="I8" s="15" t="str">
        <f ca="1">INDIRECT(ADDRESS(19,6))&amp;":"&amp;INDIRECT(ADDRESS(19,7))</f>
        <v>9:11</v>
      </c>
      <c r="J8" s="16" t="str">
        <f ca="1">INDIRECT(ADDRESS(22,7))&amp;":"&amp;INDIRECT(ADDRESS(22,6))</f>
        <v>13:5</v>
      </c>
      <c r="K8" s="84">
        <f ca="1">IF(COUNT(F9:J9)=0,"",COUNTIF(F9:J9,"&gt;0")+0.5*COUNTIF(F9:J9,0))</f>
        <v>3</v>
      </c>
      <c r="L8" s="11"/>
      <c r="M8" s="70">
        <v>2</v>
      </c>
    </row>
    <row r="9" spans="2:13" ht="21" x14ac:dyDescent="0.25">
      <c r="B9" s="76"/>
      <c r="C9" s="86"/>
      <c r="D9" s="87"/>
      <c r="E9" s="88"/>
      <c r="F9" s="17">
        <f ca="1">IF(LEN(INDIRECT(ADDRESS(ROW()-1, COLUMN())))=1,"",INDIRECT(ADDRESS(26,6))-INDIRECT(ADDRESS(26,7)))</f>
        <v>5</v>
      </c>
      <c r="G9" s="11">
        <f ca="1">IF(LEN(INDIRECT(ADDRESS(ROW()-1, COLUMN())))=1,"",INDIRECT(ADDRESS(31,7))-INDIRECT(ADDRESS(31,6)))</f>
        <v>10</v>
      </c>
      <c r="H9" s="18" t="s">
        <v>4</v>
      </c>
      <c r="I9" s="11">
        <f ca="1">IF(LEN(INDIRECT(ADDRESS(ROW()-1, COLUMN())))=1,"",INDIRECT(ADDRESS(19,6))-INDIRECT(ADDRESS(19,7)))</f>
        <v>-2</v>
      </c>
      <c r="J9" s="12">
        <f ca="1">IF(LEN(INDIRECT(ADDRESS(ROW()-1, COLUMN())))=1,"",INDIRECT(ADDRESS(22,7))-INDIRECT(ADDRESS(22,6)))</f>
        <v>8</v>
      </c>
      <c r="K9" s="84"/>
      <c r="L9" s="11">
        <f ca="1">IF(COUNT(F9:J9)=0,"",SUM(F9:J9))</f>
        <v>21</v>
      </c>
      <c r="M9" s="70"/>
    </row>
    <row r="10" spans="2:13" ht="21" x14ac:dyDescent="0.25">
      <c r="B10" s="85">
        <v>4</v>
      </c>
      <c r="C10" s="86" t="s">
        <v>179</v>
      </c>
      <c r="D10" s="87"/>
      <c r="E10" s="88"/>
      <c r="F10" s="13" t="str">
        <f ca="1">INDIRECT(ADDRESS(30,7))&amp;":"&amp;INDIRECT(ADDRESS(30,6))</f>
        <v>9:6</v>
      </c>
      <c r="G10" s="15" t="str">
        <f ca="1">INDIRECT(ADDRESS(34,6))&amp;":"&amp;INDIRECT(ADDRESS(34,7))</f>
        <v>11:6</v>
      </c>
      <c r="H10" s="15" t="str">
        <f ca="1">INDIRECT(ADDRESS(19,7))&amp;":"&amp;INDIRECT(ADDRESS(19,6))</f>
        <v>11:9</v>
      </c>
      <c r="I10" s="14" t="s">
        <v>4</v>
      </c>
      <c r="J10" s="16" t="str">
        <f ca="1">INDIRECT(ADDRESS(27,6))&amp;":"&amp;INDIRECT(ADDRESS(27,7))</f>
        <v>11:7</v>
      </c>
      <c r="K10" s="84">
        <f ca="1">IF(COUNT(F11:J11)=0,"",COUNTIF(F11:J11,"&gt;0")+0.5*COUNTIF(F11:J11,0))</f>
        <v>4</v>
      </c>
      <c r="L10" s="11"/>
      <c r="M10" s="70">
        <v>1</v>
      </c>
    </row>
    <row r="11" spans="2:13" ht="21" x14ac:dyDescent="0.25">
      <c r="B11" s="76"/>
      <c r="C11" s="86"/>
      <c r="D11" s="87"/>
      <c r="E11" s="88"/>
      <c r="F11" s="17">
        <f ca="1">IF(LEN(INDIRECT(ADDRESS(ROW()-1, COLUMN())))=1,"",INDIRECT(ADDRESS(30,7))-INDIRECT(ADDRESS(30,6)))</f>
        <v>3</v>
      </c>
      <c r="G11" s="11">
        <f ca="1">IF(LEN(INDIRECT(ADDRESS(ROW()-1, COLUMN())))=1,"",INDIRECT(ADDRESS(34,6))-INDIRECT(ADDRESS(34,7)))</f>
        <v>5</v>
      </c>
      <c r="H11" s="11">
        <f ca="1">IF(LEN(INDIRECT(ADDRESS(ROW()-1, COLUMN())))=1,"",INDIRECT(ADDRESS(19,7))-INDIRECT(ADDRESS(19,6)))</f>
        <v>2</v>
      </c>
      <c r="I11" s="18" t="s">
        <v>4</v>
      </c>
      <c r="J11" s="12">
        <f ca="1">IF(LEN(INDIRECT(ADDRESS(ROW()-1, COLUMN())))=1,"",INDIRECT(ADDRESS(27,6))-INDIRECT(ADDRESS(27,7)))</f>
        <v>4</v>
      </c>
      <c r="K11" s="84"/>
      <c r="L11" s="11">
        <f ca="1">IF(COUNT(F11:J11)=0,"",SUM(F11:J11))</f>
        <v>14</v>
      </c>
      <c r="M11" s="70"/>
    </row>
    <row r="12" spans="2:13" ht="21" x14ac:dyDescent="0.25">
      <c r="B12" s="85">
        <v>5</v>
      </c>
      <c r="C12" s="80" t="s">
        <v>180</v>
      </c>
      <c r="D12" s="81"/>
      <c r="E12" s="82"/>
      <c r="F12" s="13" t="str">
        <f ca="1">INDIRECT(ADDRESS(35,6))&amp;":"&amp;INDIRECT(ADDRESS(35,7))</f>
        <v>7:11</v>
      </c>
      <c r="G12" s="15" t="str">
        <f ca="1">INDIRECT(ADDRESS(18,7))&amp;":"&amp;INDIRECT(ADDRESS(18,6))</f>
        <v>7:13</v>
      </c>
      <c r="H12" s="15" t="str">
        <f ca="1">INDIRECT(ADDRESS(22,6))&amp;":"&amp;INDIRECT(ADDRESS(22,7))</f>
        <v>5:13</v>
      </c>
      <c r="I12" s="15" t="str">
        <f ca="1">INDIRECT(ADDRESS(27,7))&amp;":"&amp;INDIRECT(ADDRESS(27,6))</f>
        <v>7:11</v>
      </c>
      <c r="J12" s="19" t="s">
        <v>4</v>
      </c>
      <c r="K12" s="84">
        <f ca="1">IF(COUNT(F13:J13)=0,"",COUNTIF(F13:J13,"&gt;0")+0.5*COUNTIF(F13:J13,0))</f>
        <v>0</v>
      </c>
      <c r="L12" s="11"/>
      <c r="M12" s="70">
        <v>5</v>
      </c>
    </row>
    <row r="13" spans="2:13" ht="21.75" thickBot="1" x14ac:dyDescent="0.3">
      <c r="B13" s="90"/>
      <c r="C13" s="91"/>
      <c r="D13" s="92"/>
      <c r="E13" s="93"/>
      <c r="F13" s="20">
        <f ca="1">IF(LEN(INDIRECT(ADDRESS(ROW()-1, COLUMN())))=1,"",INDIRECT(ADDRESS(35,6))-INDIRECT(ADDRESS(35,7)))</f>
        <v>-4</v>
      </c>
      <c r="G13" s="21">
        <f ca="1">IF(LEN(INDIRECT(ADDRESS(ROW()-1, COLUMN())))=1,"",INDIRECT(ADDRESS(18,7))-INDIRECT(ADDRESS(18,6)))</f>
        <v>-6</v>
      </c>
      <c r="H13" s="21">
        <f ca="1">IF(LEN(INDIRECT(ADDRESS(ROW()-1, COLUMN())))=1,"",INDIRECT(ADDRESS(22,6))-INDIRECT(ADDRESS(22,7)))</f>
        <v>-8</v>
      </c>
      <c r="I13" s="21">
        <f ca="1">IF(LEN(INDIRECT(ADDRESS(ROW()-1, COLUMN())))=1,"",INDIRECT(ADDRESS(27,7))-INDIRECT(ADDRESS(27,6)))</f>
        <v>-4</v>
      </c>
      <c r="J13" s="22" t="s">
        <v>4</v>
      </c>
      <c r="K13" s="94"/>
      <c r="L13" s="21">
        <f ca="1">IF(COUNT(F13:J13)=0,"",SUM(F13:J13))</f>
        <v>-22</v>
      </c>
      <c r="M13" s="95"/>
    </row>
    <row r="14" spans="2:13" x14ac:dyDescent="0.25">
      <c r="M14"/>
    </row>
    <row r="15" spans="2:13" x14ac:dyDescent="0.25">
      <c r="M15"/>
    </row>
    <row r="16" spans="2:13" x14ac:dyDescent="0.25">
      <c r="M16"/>
    </row>
    <row r="17" spans="1:13" s="24" customFormat="1" ht="21.75" thickBot="1" x14ac:dyDescent="0.4">
      <c r="A17" s="23"/>
      <c r="B17" s="89" t="s">
        <v>5</v>
      </c>
      <c r="C17" s="89"/>
      <c r="D17" s="89"/>
      <c r="E17" s="89"/>
      <c r="F17" s="89"/>
      <c r="G17" s="89"/>
      <c r="H17" s="89"/>
      <c r="I17" s="89"/>
      <c r="J17" s="89"/>
      <c r="K17" s="89"/>
      <c r="M17" s="25"/>
    </row>
    <row r="18" spans="1:13" s="24" customFormat="1" ht="21.75" thickBot="1" x14ac:dyDescent="0.4">
      <c r="A18" s="23"/>
      <c r="B18" s="26">
        <v>2</v>
      </c>
      <c r="C18" s="96" t="str">
        <f ca="1">IF(ISBLANK(INDIRECT(ADDRESS(B18*2+2,3))),"",INDIRECT(ADDRESS(B18*2+2,3)))</f>
        <v>Прокощенкова</v>
      </c>
      <c r="D18" s="96"/>
      <c r="E18" s="97"/>
      <c r="F18" s="27">
        <v>13</v>
      </c>
      <c r="G18" s="28">
        <v>7</v>
      </c>
      <c r="H18" s="98" t="str">
        <f ca="1">IF(ISBLANK(INDIRECT(ADDRESS(K18*2+2,3))),"",INDIRECT(ADDRESS(K18*2+2,3)))</f>
        <v>Кравцов</v>
      </c>
      <c r="I18" s="96"/>
      <c r="J18" s="96"/>
      <c r="K18" s="26">
        <v>5</v>
      </c>
      <c r="L18" s="29" t="s">
        <v>6</v>
      </c>
      <c r="M18" s="30">
        <v>1</v>
      </c>
    </row>
    <row r="19" spans="1:13" s="24" customFormat="1" ht="21.75" thickBot="1" x14ac:dyDescent="0.4">
      <c r="A19" s="23"/>
      <c r="B19" s="26">
        <v>3</v>
      </c>
      <c r="C19" s="96" t="str">
        <f ca="1">IF(ISBLANK(INDIRECT(ADDRESS(B19*2+2,3))),"",INDIRECT(ADDRESS(B19*2+2,3)))</f>
        <v>Каргашин</v>
      </c>
      <c r="D19" s="96"/>
      <c r="E19" s="97"/>
      <c r="F19" s="27">
        <v>9</v>
      </c>
      <c r="G19" s="28">
        <v>11</v>
      </c>
      <c r="H19" s="98" t="str">
        <f ca="1">IF(ISBLANK(INDIRECT(ADDRESS(K19*2+2,3))),"",INDIRECT(ADDRESS(K19*2+2,3)))</f>
        <v>Петрушко</v>
      </c>
      <c r="I19" s="96"/>
      <c r="J19" s="96"/>
      <c r="K19" s="26">
        <v>4</v>
      </c>
      <c r="L19" s="29" t="s">
        <v>6</v>
      </c>
      <c r="M19" s="30">
        <v>2</v>
      </c>
    </row>
    <row r="20" spans="1:13" s="24" customFormat="1" ht="21" x14ac:dyDescent="0.35">
      <c r="A20" s="23"/>
      <c r="M20" s="31"/>
    </row>
    <row r="21" spans="1:13" s="24" customFormat="1" ht="21.75" thickBot="1" x14ac:dyDescent="0.4">
      <c r="A21" s="23"/>
      <c r="B21" s="89" t="s">
        <v>7</v>
      </c>
      <c r="C21" s="89"/>
      <c r="D21" s="89"/>
      <c r="E21" s="89"/>
      <c r="F21" s="89"/>
      <c r="G21" s="89"/>
      <c r="H21" s="89"/>
      <c r="I21" s="89"/>
      <c r="J21" s="89"/>
      <c r="K21" s="89"/>
      <c r="M21" s="31"/>
    </row>
    <row r="22" spans="1:13" s="24" customFormat="1" ht="21.75" thickBot="1" x14ac:dyDescent="0.4">
      <c r="A22" s="23"/>
      <c r="B22" s="26">
        <v>5</v>
      </c>
      <c r="C22" s="96" t="str">
        <f ca="1">IF(ISBLANK(INDIRECT(ADDRESS(B22*2+2,3))),"",INDIRECT(ADDRESS(B22*2+2,3)))</f>
        <v>Кравцов</v>
      </c>
      <c r="D22" s="96"/>
      <c r="E22" s="97"/>
      <c r="F22" s="27">
        <v>5</v>
      </c>
      <c r="G22" s="28">
        <v>13</v>
      </c>
      <c r="H22" s="98" t="str">
        <f ca="1">IF(ISBLANK(INDIRECT(ADDRESS(K22*2+2,3))),"",INDIRECT(ADDRESS(K22*2+2,3)))</f>
        <v>Каргашин</v>
      </c>
      <c r="I22" s="96"/>
      <c r="J22" s="96"/>
      <c r="K22" s="26">
        <v>3</v>
      </c>
      <c r="L22" s="29" t="s">
        <v>6</v>
      </c>
      <c r="M22" s="30">
        <v>3</v>
      </c>
    </row>
    <row r="23" spans="1:13" s="24" customFormat="1" ht="21.75" thickBot="1" x14ac:dyDescent="0.4">
      <c r="A23" s="23"/>
      <c r="B23" s="26">
        <v>1</v>
      </c>
      <c r="C23" s="96" t="str">
        <f ca="1">IF(ISBLANK(INDIRECT(ADDRESS(B23*2+2,3))),"",INDIRECT(ADDRESS(B23*2+2,3)))</f>
        <v>Осокин</v>
      </c>
      <c r="D23" s="96"/>
      <c r="E23" s="97"/>
      <c r="F23" s="27">
        <v>8</v>
      </c>
      <c r="G23" s="28">
        <v>13</v>
      </c>
      <c r="H23" s="98" t="str">
        <f ca="1">IF(ISBLANK(INDIRECT(ADDRESS(K23*2+2,3))),"",INDIRECT(ADDRESS(K23*2+2,3)))</f>
        <v>Прокощенкова</v>
      </c>
      <c r="I23" s="96"/>
      <c r="J23" s="96"/>
      <c r="K23" s="26">
        <v>2</v>
      </c>
      <c r="L23" s="29" t="s">
        <v>6</v>
      </c>
      <c r="M23" s="30">
        <v>4</v>
      </c>
    </row>
    <row r="24" spans="1:13" s="24" customFormat="1" ht="21" x14ac:dyDescent="0.35">
      <c r="A24" s="23"/>
      <c r="M24" s="31"/>
    </row>
    <row r="25" spans="1:13" s="24" customFormat="1" ht="21.75" thickBot="1" x14ac:dyDescent="0.4">
      <c r="A25" s="23"/>
      <c r="B25" s="89" t="s">
        <v>8</v>
      </c>
      <c r="C25" s="89"/>
      <c r="D25" s="89"/>
      <c r="E25" s="89"/>
      <c r="F25" s="89"/>
      <c r="G25" s="89"/>
      <c r="H25" s="89"/>
      <c r="I25" s="89"/>
      <c r="J25" s="89"/>
      <c r="K25" s="89"/>
      <c r="M25" s="31"/>
    </row>
    <row r="26" spans="1:13" s="24" customFormat="1" ht="21.75" thickBot="1" x14ac:dyDescent="0.4">
      <c r="A26" s="23"/>
      <c r="B26" s="26">
        <v>3</v>
      </c>
      <c r="C26" s="96" t="str">
        <f ca="1">IF(ISBLANK(INDIRECT(ADDRESS(B26*2+2,3))),"",INDIRECT(ADDRESS(B26*2+2,3)))</f>
        <v>Каргашин</v>
      </c>
      <c r="D26" s="96"/>
      <c r="E26" s="97"/>
      <c r="F26" s="27">
        <v>13</v>
      </c>
      <c r="G26" s="28">
        <v>8</v>
      </c>
      <c r="H26" s="98" t="str">
        <f ca="1">IF(ISBLANK(INDIRECT(ADDRESS(K26*2+2,3))),"",INDIRECT(ADDRESS(K26*2+2,3)))</f>
        <v>Осокин</v>
      </c>
      <c r="I26" s="96"/>
      <c r="J26" s="96"/>
      <c r="K26" s="26">
        <v>1</v>
      </c>
      <c r="L26" s="29" t="s">
        <v>6</v>
      </c>
      <c r="M26" s="30">
        <v>5</v>
      </c>
    </row>
    <row r="27" spans="1:13" s="24" customFormat="1" ht="21.75" thickBot="1" x14ac:dyDescent="0.4">
      <c r="A27" s="23"/>
      <c r="B27" s="26">
        <v>4</v>
      </c>
      <c r="C27" s="96" t="str">
        <f ca="1">IF(ISBLANK(INDIRECT(ADDRESS(B27*2+2,3))),"",INDIRECT(ADDRESS(B27*2+2,3)))</f>
        <v>Петрушко</v>
      </c>
      <c r="D27" s="96"/>
      <c r="E27" s="97"/>
      <c r="F27" s="27">
        <v>11</v>
      </c>
      <c r="G27" s="28">
        <v>7</v>
      </c>
      <c r="H27" s="98" t="str">
        <f ca="1">IF(ISBLANK(INDIRECT(ADDRESS(K27*2+2,3))),"",INDIRECT(ADDRESS(K27*2+2,3)))</f>
        <v>Кравцов</v>
      </c>
      <c r="I27" s="96"/>
      <c r="J27" s="96"/>
      <c r="K27" s="26">
        <v>5</v>
      </c>
      <c r="L27" s="29" t="s">
        <v>6</v>
      </c>
      <c r="M27" s="30">
        <v>6</v>
      </c>
    </row>
    <row r="28" spans="1:13" s="24" customFormat="1" ht="21" x14ac:dyDescent="0.35">
      <c r="A28" s="23"/>
      <c r="M28" s="31"/>
    </row>
    <row r="29" spans="1:13" s="24" customFormat="1" ht="21.75" thickBot="1" x14ac:dyDescent="0.4">
      <c r="A29" s="23"/>
      <c r="B29" s="89" t="s">
        <v>9</v>
      </c>
      <c r="C29" s="89"/>
      <c r="D29" s="89"/>
      <c r="E29" s="89"/>
      <c r="F29" s="89"/>
      <c r="G29" s="89"/>
      <c r="H29" s="89"/>
      <c r="I29" s="89"/>
      <c r="J29" s="89"/>
      <c r="K29" s="89"/>
      <c r="M29" s="31"/>
    </row>
    <row r="30" spans="1:13" s="24" customFormat="1" ht="21.75" thickBot="1" x14ac:dyDescent="0.4">
      <c r="A30" s="23"/>
      <c r="B30" s="26">
        <v>1</v>
      </c>
      <c r="C30" s="96" t="str">
        <f ca="1">IF(ISBLANK(INDIRECT(ADDRESS(B30*2+2,3))),"",INDIRECT(ADDRESS(B30*2+2,3)))</f>
        <v>Осокин</v>
      </c>
      <c r="D30" s="96"/>
      <c r="E30" s="97"/>
      <c r="F30" s="27">
        <v>6</v>
      </c>
      <c r="G30" s="28">
        <v>9</v>
      </c>
      <c r="H30" s="98" t="str">
        <f ca="1">IF(ISBLANK(INDIRECT(ADDRESS(K30*2+2,3))),"",INDIRECT(ADDRESS(K30*2+2,3)))</f>
        <v>Петрушко</v>
      </c>
      <c r="I30" s="96"/>
      <c r="J30" s="96"/>
      <c r="K30" s="26">
        <v>4</v>
      </c>
      <c r="L30" s="29" t="s">
        <v>6</v>
      </c>
      <c r="M30" s="30">
        <v>1</v>
      </c>
    </row>
    <row r="31" spans="1:13" s="24" customFormat="1" ht="21.75" thickBot="1" x14ac:dyDescent="0.4">
      <c r="A31" s="23"/>
      <c r="B31" s="26">
        <v>2</v>
      </c>
      <c r="C31" s="96" t="str">
        <f ca="1">IF(ISBLANK(INDIRECT(ADDRESS(B31*2+2,3))),"",INDIRECT(ADDRESS(B31*2+2,3)))</f>
        <v>Прокощенкова</v>
      </c>
      <c r="D31" s="96"/>
      <c r="E31" s="97"/>
      <c r="F31" s="27">
        <v>3</v>
      </c>
      <c r="G31" s="28">
        <v>13</v>
      </c>
      <c r="H31" s="98" t="str">
        <f ca="1">IF(ISBLANK(INDIRECT(ADDRESS(K31*2+2,3))),"",INDIRECT(ADDRESS(K31*2+2,3)))</f>
        <v>Каргашин</v>
      </c>
      <c r="I31" s="96"/>
      <c r="J31" s="96"/>
      <c r="K31" s="26">
        <v>3</v>
      </c>
      <c r="L31" s="29" t="s">
        <v>6</v>
      </c>
      <c r="M31" s="30">
        <v>2</v>
      </c>
    </row>
    <row r="32" spans="1:13" s="24" customFormat="1" ht="21" x14ac:dyDescent="0.35">
      <c r="A32" s="23"/>
      <c r="M32" s="31"/>
    </row>
    <row r="33" spans="1:13" s="24" customFormat="1" ht="21.75" thickBot="1" x14ac:dyDescent="0.4">
      <c r="A33" s="23"/>
      <c r="B33" s="89" t="s">
        <v>10</v>
      </c>
      <c r="C33" s="89"/>
      <c r="D33" s="89"/>
      <c r="E33" s="89"/>
      <c r="F33" s="89"/>
      <c r="G33" s="89"/>
      <c r="H33" s="89"/>
      <c r="I33" s="89"/>
      <c r="J33" s="89"/>
      <c r="K33" s="89"/>
      <c r="M33" s="31"/>
    </row>
    <row r="34" spans="1:13" s="24" customFormat="1" ht="21.75" thickBot="1" x14ac:dyDescent="0.4">
      <c r="A34" s="23"/>
      <c r="B34" s="26">
        <v>4</v>
      </c>
      <c r="C34" s="96" t="str">
        <f ca="1">IF(ISBLANK(INDIRECT(ADDRESS(B34*2+2,3))),"",INDIRECT(ADDRESS(B34*2+2,3)))</f>
        <v>Петрушко</v>
      </c>
      <c r="D34" s="96"/>
      <c r="E34" s="97"/>
      <c r="F34" s="27">
        <v>11</v>
      </c>
      <c r="G34" s="28">
        <v>6</v>
      </c>
      <c r="H34" s="98" t="str">
        <f ca="1">IF(ISBLANK(INDIRECT(ADDRESS(K34*2+2,3))),"",INDIRECT(ADDRESS(K34*2+2,3)))</f>
        <v>Прокощенкова</v>
      </c>
      <c r="I34" s="96"/>
      <c r="J34" s="96"/>
      <c r="K34" s="26">
        <v>2</v>
      </c>
      <c r="L34" s="29" t="s">
        <v>6</v>
      </c>
      <c r="M34" s="30">
        <v>3</v>
      </c>
    </row>
    <row r="35" spans="1:13" s="24" customFormat="1" ht="21.75" thickBot="1" x14ac:dyDescent="0.4">
      <c r="A35" s="23"/>
      <c r="B35" s="26">
        <v>5</v>
      </c>
      <c r="C35" s="96" t="str">
        <f ca="1">IF(ISBLANK(INDIRECT(ADDRESS(B35*2+2,3))),"",INDIRECT(ADDRESS(B35*2+2,3)))</f>
        <v>Кравцов</v>
      </c>
      <c r="D35" s="96"/>
      <c r="E35" s="97"/>
      <c r="F35" s="27">
        <v>7</v>
      </c>
      <c r="G35" s="28">
        <v>11</v>
      </c>
      <c r="H35" s="98" t="str">
        <f ca="1">IF(ISBLANK(INDIRECT(ADDRESS(K35*2+2,3))),"",INDIRECT(ADDRESS(K35*2+2,3)))</f>
        <v>Осокин</v>
      </c>
      <c r="I35" s="96"/>
      <c r="J35" s="96"/>
      <c r="K35" s="26">
        <v>1</v>
      </c>
      <c r="L35" s="29" t="s">
        <v>6</v>
      </c>
      <c r="M35" s="30">
        <v>4</v>
      </c>
    </row>
  </sheetData>
  <mergeCells count="47">
    <mergeCell ref="B33:K33"/>
    <mergeCell ref="C34:E34"/>
    <mergeCell ref="H34:J34"/>
    <mergeCell ref="C35:E35"/>
    <mergeCell ref="H35:J35"/>
    <mergeCell ref="C31:E31"/>
    <mergeCell ref="H31:J31"/>
    <mergeCell ref="C22:E22"/>
    <mergeCell ref="H22:J22"/>
    <mergeCell ref="C23:E23"/>
    <mergeCell ref="H23:J23"/>
    <mergeCell ref="B25:K25"/>
    <mergeCell ref="C26:E26"/>
    <mergeCell ref="H26:J26"/>
    <mergeCell ref="C27:E27"/>
    <mergeCell ref="H27:J27"/>
    <mergeCell ref="B29:K29"/>
    <mergeCell ref="C30:E30"/>
    <mergeCell ref="H30:J30"/>
    <mergeCell ref="B21:K21"/>
    <mergeCell ref="B10:B11"/>
    <mergeCell ref="C10:E11"/>
    <mergeCell ref="K10:K11"/>
    <mergeCell ref="M10:M11"/>
    <mergeCell ref="B12:B13"/>
    <mergeCell ref="C12:E13"/>
    <mergeCell ref="K12:K13"/>
    <mergeCell ref="M12:M13"/>
    <mergeCell ref="B17:K17"/>
    <mergeCell ref="C18:E18"/>
    <mergeCell ref="H18:J18"/>
    <mergeCell ref="C19:E19"/>
    <mergeCell ref="H19:J19"/>
    <mergeCell ref="B6:B7"/>
    <mergeCell ref="C6:E7"/>
    <mergeCell ref="K6:K7"/>
    <mergeCell ref="M6:M7"/>
    <mergeCell ref="B8:B9"/>
    <mergeCell ref="C8:E9"/>
    <mergeCell ref="K8:K9"/>
    <mergeCell ref="M8:M9"/>
    <mergeCell ref="M4:M5"/>
    <mergeCell ref="B1:K1"/>
    <mergeCell ref="C3:E3"/>
    <mergeCell ref="B4:B5"/>
    <mergeCell ref="C4:E5"/>
    <mergeCell ref="K4:K5"/>
  </mergeCells>
  <pageMargins left="0.25" right="0.25" top="0.75" bottom="0.75" header="0.3" footer="0.3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35"/>
  <sheetViews>
    <sheetView workbookViewId="0">
      <selection activeCell="C8" sqref="C8:E9"/>
    </sheetView>
  </sheetViews>
  <sheetFormatPr defaultRowHeight="15" x14ac:dyDescent="0.25"/>
  <cols>
    <col min="1" max="1" width="4" style="1" customWidth="1"/>
    <col min="2" max="12" width="10.28515625" customWidth="1"/>
    <col min="13" max="13" width="10.28515625" style="32" customWidth="1"/>
    <col min="14" max="15" width="10.28515625" customWidth="1"/>
  </cols>
  <sheetData>
    <row r="1" spans="2:13" ht="31.5" x14ac:dyDescent="0.25">
      <c r="B1" s="71" t="s">
        <v>24</v>
      </c>
      <c r="C1" s="71"/>
      <c r="D1" s="71"/>
      <c r="E1" s="71"/>
      <c r="F1" s="71"/>
      <c r="G1" s="71"/>
      <c r="H1" s="71"/>
      <c r="I1" s="71"/>
      <c r="J1" s="71"/>
      <c r="K1" s="71"/>
      <c r="M1"/>
    </row>
    <row r="2" spans="2:13" ht="15.75" thickBot="1" x14ac:dyDescent="0.3">
      <c r="M2"/>
    </row>
    <row r="3" spans="2:13" ht="15.75" thickBot="1" x14ac:dyDescent="0.3">
      <c r="B3" s="2"/>
      <c r="C3" s="72" t="s">
        <v>0</v>
      </c>
      <c r="D3" s="73"/>
      <c r="E3" s="74"/>
      <c r="F3" s="3">
        <v>1</v>
      </c>
      <c r="G3" s="3">
        <v>2</v>
      </c>
      <c r="H3" s="3">
        <v>3</v>
      </c>
      <c r="I3" s="4">
        <v>4</v>
      </c>
      <c r="J3" s="4">
        <v>5</v>
      </c>
      <c r="K3" s="2" t="s">
        <v>1</v>
      </c>
      <c r="L3" s="3" t="s">
        <v>2</v>
      </c>
      <c r="M3" s="5" t="s">
        <v>3</v>
      </c>
    </row>
    <row r="4" spans="2:13" ht="21" x14ac:dyDescent="0.25">
      <c r="B4" s="75">
        <v>1</v>
      </c>
      <c r="C4" s="99" t="s">
        <v>181</v>
      </c>
      <c r="D4" s="100"/>
      <c r="E4" s="101"/>
      <c r="F4" s="6" t="s">
        <v>4</v>
      </c>
      <c r="G4" s="7" t="str">
        <f ca="1">INDIRECT(ADDRESS(23,6))&amp;":"&amp;INDIRECT(ADDRESS(23,7))</f>
        <v>13:1</v>
      </c>
      <c r="H4" s="7" t="str">
        <f ca="1">INDIRECT(ADDRESS(26,7))&amp;":"&amp;INDIRECT(ADDRESS(26,6))</f>
        <v>11:5</v>
      </c>
      <c r="I4" s="7" t="str">
        <f ca="1">INDIRECT(ADDRESS(30,6))&amp;":"&amp;INDIRECT(ADDRESS(30,7))</f>
        <v>12:8</v>
      </c>
      <c r="J4" s="8" t="str">
        <f ca="1">INDIRECT(ADDRESS(35,7))&amp;":"&amp;INDIRECT(ADDRESS(35,6))</f>
        <v>12:13</v>
      </c>
      <c r="K4" s="83">
        <f ca="1">IF(COUNT(F5:J5)=0,"",COUNTIF(F5:J5,"&gt;0")+0.5*COUNTIF(F5:J5,0))</f>
        <v>3</v>
      </c>
      <c r="L4" s="9"/>
      <c r="M4" s="69">
        <v>1</v>
      </c>
    </row>
    <row r="5" spans="2:13" ht="21" x14ac:dyDescent="0.25">
      <c r="B5" s="76"/>
      <c r="C5" s="86"/>
      <c r="D5" s="87"/>
      <c r="E5" s="88"/>
      <c r="F5" s="10" t="s">
        <v>4</v>
      </c>
      <c r="G5" s="11">
        <f ca="1">IF(LEN(INDIRECT(ADDRESS(ROW()-1, COLUMN())))=1,"",INDIRECT(ADDRESS(23,6))-INDIRECT(ADDRESS(23,7)))</f>
        <v>12</v>
      </c>
      <c r="H5" s="11">
        <f ca="1">IF(LEN(INDIRECT(ADDRESS(ROW()-1, COLUMN())))=1,"",INDIRECT(ADDRESS(26,7))-INDIRECT(ADDRESS(26,6)))</f>
        <v>6</v>
      </c>
      <c r="I5" s="11">
        <f ca="1">IF(LEN(INDIRECT(ADDRESS(ROW()-1, COLUMN())))=1,"",INDIRECT(ADDRESS(30,6))-INDIRECT(ADDRESS(30,7)))</f>
        <v>4</v>
      </c>
      <c r="J5" s="12">
        <f ca="1">IF(LEN(INDIRECT(ADDRESS(ROW()-1, COLUMN())))=1,"",INDIRECT(ADDRESS(35,7))-INDIRECT(ADDRESS(35,6)))</f>
        <v>-1</v>
      </c>
      <c r="K5" s="84"/>
      <c r="L5" s="11">
        <f ca="1">IF(COUNT(F5:J5)=0,"",SUM(F5:J5))</f>
        <v>21</v>
      </c>
      <c r="M5" s="70"/>
    </row>
    <row r="6" spans="2:13" ht="21" x14ac:dyDescent="0.25">
      <c r="B6" s="85">
        <v>2</v>
      </c>
      <c r="C6" s="80" t="s">
        <v>182</v>
      </c>
      <c r="D6" s="81"/>
      <c r="E6" s="82"/>
      <c r="F6" s="13" t="str">
        <f ca="1">INDIRECT(ADDRESS(23,7))&amp;":"&amp;INDIRECT(ADDRESS(23,6))</f>
        <v>1:13</v>
      </c>
      <c r="G6" s="14" t="s">
        <v>4</v>
      </c>
      <c r="H6" s="15" t="str">
        <f ca="1">INDIRECT(ADDRESS(31,6))&amp;":"&amp;INDIRECT(ADDRESS(31,7))</f>
        <v>13:8</v>
      </c>
      <c r="I6" s="15" t="str">
        <f ca="1">INDIRECT(ADDRESS(34,7))&amp;":"&amp;INDIRECT(ADDRESS(34,6))</f>
        <v>8:13</v>
      </c>
      <c r="J6" s="16" t="str">
        <f ca="1">INDIRECT(ADDRESS(18,6))&amp;":"&amp;INDIRECT(ADDRESS(18,7))</f>
        <v>1:13</v>
      </c>
      <c r="K6" s="84">
        <f ca="1">IF(COUNT(F7:J7)=0,"",COUNTIF(F7:J7,"&gt;0")+0.5*COUNTIF(F7:J7,0))</f>
        <v>1</v>
      </c>
      <c r="L6" s="11"/>
      <c r="M6" s="70">
        <v>5</v>
      </c>
    </row>
    <row r="7" spans="2:13" ht="21" x14ac:dyDescent="0.25">
      <c r="B7" s="76"/>
      <c r="C7" s="80"/>
      <c r="D7" s="81"/>
      <c r="E7" s="82"/>
      <c r="F7" s="17">
        <f ca="1">IF(LEN(INDIRECT(ADDRESS(ROW()-1, COLUMN())))=1,"",INDIRECT(ADDRESS(23,7))-INDIRECT(ADDRESS(23,6)))</f>
        <v>-12</v>
      </c>
      <c r="G7" s="18" t="s">
        <v>4</v>
      </c>
      <c r="H7" s="11">
        <f ca="1">IF(LEN(INDIRECT(ADDRESS(ROW()-1, COLUMN())))=1,"",INDIRECT(ADDRESS(31,6))-INDIRECT(ADDRESS(31,7)))</f>
        <v>5</v>
      </c>
      <c r="I7" s="11">
        <f ca="1">IF(LEN(INDIRECT(ADDRESS(ROW()-1, COLUMN())))=1,"",INDIRECT(ADDRESS(34,7))-INDIRECT(ADDRESS(34,6)))</f>
        <v>-5</v>
      </c>
      <c r="J7" s="12">
        <f ca="1">IF(LEN(INDIRECT(ADDRESS(ROW()-1, COLUMN())))=1,"",INDIRECT(ADDRESS(18,6))-INDIRECT(ADDRESS(18,7)))</f>
        <v>-12</v>
      </c>
      <c r="K7" s="84"/>
      <c r="L7" s="11">
        <f ca="1">IF(COUNT(F7:J7)=0,"",SUM(F7:J7))</f>
        <v>-24</v>
      </c>
      <c r="M7" s="70"/>
    </row>
    <row r="8" spans="2:13" ht="21" x14ac:dyDescent="0.25">
      <c r="B8" s="85">
        <v>3</v>
      </c>
      <c r="C8" s="86" t="s">
        <v>183</v>
      </c>
      <c r="D8" s="87"/>
      <c r="E8" s="88"/>
      <c r="F8" s="13" t="str">
        <f ca="1">INDIRECT(ADDRESS(26,6))&amp;":"&amp;INDIRECT(ADDRESS(26,7))</f>
        <v>5:11</v>
      </c>
      <c r="G8" s="15" t="str">
        <f ca="1">INDIRECT(ADDRESS(31,7))&amp;":"&amp;INDIRECT(ADDRESS(31,6))</f>
        <v>8:13</v>
      </c>
      <c r="H8" s="14" t="s">
        <v>4</v>
      </c>
      <c r="I8" s="15" t="str">
        <f ca="1">INDIRECT(ADDRESS(19,6))&amp;":"&amp;INDIRECT(ADDRESS(19,7))</f>
        <v>12:7</v>
      </c>
      <c r="J8" s="16" t="str">
        <f ca="1">INDIRECT(ADDRESS(22,7))&amp;":"&amp;INDIRECT(ADDRESS(22,6))</f>
        <v>13:2</v>
      </c>
      <c r="K8" s="84">
        <f ca="1">IF(COUNT(F9:J9)=0,"",COUNTIF(F9:J9,"&gt;0")+0.5*COUNTIF(F9:J9,0))</f>
        <v>2</v>
      </c>
      <c r="L8" s="11"/>
      <c r="M8" s="70">
        <v>2</v>
      </c>
    </row>
    <row r="9" spans="2:13" ht="21" x14ac:dyDescent="0.25">
      <c r="B9" s="76"/>
      <c r="C9" s="86"/>
      <c r="D9" s="87"/>
      <c r="E9" s="88"/>
      <c r="F9" s="17">
        <f ca="1">IF(LEN(INDIRECT(ADDRESS(ROW()-1, COLUMN())))=1,"",INDIRECT(ADDRESS(26,6))-INDIRECT(ADDRESS(26,7)))</f>
        <v>-6</v>
      </c>
      <c r="G9" s="11">
        <f ca="1">IF(LEN(INDIRECT(ADDRESS(ROW()-1, COLUMN())))=1,"",INDIRECT(ADDRESS(31,7))-INDIRECT(ADDRESS(31,6)))</f>
        <v>-5</v>
      </c>
      <c r="H9" s="18" t="s">
        <v>4</v>
      </c>
      <c r="I9" s="11">
        <f ca="1">IF(LEN(INDIRECT(ADDRESS(ROW()-1, COLUMN())))=1,"",INDIRECT(ADDRESS(19,6))-INDIRECT(ADDRESS(19,7)))</f>
        <v>5</v>
      </c>
      <c r="J9" s="12">
        <f ca="1">IF(LEN(INDIRECT(ADDRESS(ROW()-1, COLUMN())))=1,"",INDIRECT(ADDRESS(22,7))-INDIRECT(ADDRESS(22,6)))</f>
        <v>11</v>
      </c>
      <c r="K9" s="84"/>
      <c r="L9" s="11">
        <f ca="1">IF(COUNT(F9:J9)=0,"",SUM(F9:J9))</f>
        <v>5</v>
      </c>
      <c r="M9" s="70"/>
    </row>
    <row r="10" spans="2:13" ht="21" x14ac:dyDescent="0.25">
      <c r="B10" s="85">
        <v>4</v>
      </c>
      <c r="C10" s="102" t="s">
        <v>184</v>
      </c>
      <c r="D10" s="103"/>
      <c r="E10" s="104"/>
      <c r="F10" s="13" t="str">
        <f ca="1">INDIRECT(ADDRESS(30,7))&amp;":"&amp;INDIRECT(ADDRESS(30,6))</f>
        <v>8:12</v>
      </c>
      <c r="G10" s="15" t="str">
        <f ca="1">INDIRECT(ADDRESS(34,6))&amp;":"&amp;INDIRECT(ADDRESS(34,7))</f>
        <v>13:8</v>
      </c>
      <c r="H10" s="15" t="str">
        <f ca="1">INDIRECT(ADDRESS(19,7))&amp;":"&amp;INDIRECT(ADDRESS(19,6))</f>
        <v>7:12</v>
      </c>
      <c r="I10" s="14" t="s">
        <v>4</v>
      </c>
      <c r="J10" s="16" t="str">
        <f ca="1">INDIRECT(ADDRESS(27,6))&amp;":"&amp;INDIRECT(ADDRESS(27,7))</f>
        <v>13:0</v>
      </c>
      <c r="K10" s="84">
        <f ca="1">IF(COUNT(F11:J11)=0,"",COUNTIF(F11:J11,"&gt;0")+0.5*COUNTIF(F11:J11,0))</f>
        <v>2</v>
      </c>
      <c r="L10" s="11"/>
      <c r="M10" s="70">
        <v>3</v>
      </c>
    </row>
    <row r="11" spans="2:13" ht="21" x14ac:dyDescent="0.25">
      <c r="B11" s="76"/>
      <c r="C11" s="102"/>
      <c r="D11" s="103"/>
      <c r="E11" s="104"/>
      <c r="F11" s="17">
        <f ca="1">IF(LEN(INDIRECT(ADDRESS(ROW()-1, COLUMN())))=1,"",INDIRECT(ADDRESS(30,7))-INDIRECT(ADDRESS(30,6)))</f>
        <v>-4</v>
      </c>
      <c r="G11" s="11">
        <f ca="1">IF(LEN(INDIRECT(ADDRESS(ROW()-1, COLUMN())))=1,"",INDIRECT(ADDRESS(34,6))-INDIRECT(ADDRESS(34,7)))</f>
        <v>5</v>
      </c>
      <c r="H11" s="11">
        <f ca="1">IF(LEN(INDIRECT(ADDRESS(ROW()-1, COLUMN())))=1,"",INDIRECT(ADDRESS(19,7))-INDIRECT(ADDRESS(19,6)))</f>
        <v>-5</v>
      </c>
      <c r="I11" s="18" t="s">
        <v>4</v>
      </c>
      <c r="J11" s="12">
        <f ca="1">IF(LEN(INDIRECT(ADDRESS(ROW()-1, COLUMN())))=1,"",INDIRECT(ADDRESS(27,6))-INDIRECT(ADDRESS(27,7)))</f>
        <v>13</v>
      </c>
      <c r="K11" s="84"/>
      <c r="L11" s="11">
        <f ca="1">IF(COUNT(F11:J11)=0,"",SUM(F11:J11))</f>
        <v>9</v>
      </c>
      <c r="M11" s="70"/>
    </row>
    <row r="12" spans="2:13" ht="21" x14ac:dyDescent="0.25">
      <c r="B12" s="85">
        <v>5</v>
      </c>
      <c r="C12" s="80" t="s">
        <v>185</v>
      </c>
      <c r="D12" s="81"/>
      <c r="E12" s="82"/>
      <c r="F12" s="13" t="str">
        <f ca="1">INDIRECT(ADDRESS(35,6))&amp;":"&amp;INDIRECT(ADDRESS(35,7))</f>
        <v>13:12</v>
      </c>
      <c r="G12" s="15" t="str">
        <f ca="1">INDIRECT(ADDRESS(18,7))&amp;":"&amp;INDIRECT(ADDRESS(18,6))</f>
        <v>13:1</v>
      </c>
      <c r="H12" s="15" t="str">
        <f ca="1">INDIRECT(ADDRESS(22,6))&amp;":"&amp;INDIRECT(ADDRESS(22,7))</f>
        <v>2:13</v>
      </c>
      <c r="I12" s="15" t="str">
        <f ca="1">INDIRECT(ADDRESS(27,7))&amp;":"&amp;INDIRECT(ADDRESS(27,6))</f>
        <v>0:13</v>
      </c>
      <c r="J12" s="19" t="s">
        <v>4</v>
      </c>
      <c r="K12" s="84">
        <f ca="1">IF(COUNT(F13:J13)=0,"",COUNTIF(F13:J13,"&gt;0")+0.5*COUNTIF(F13:J13,0))</f>
        <v>2</v>
      </c>
      <c r="L12" s="11"/>
      <c r="M12" s="70">
        <v>4</v>
      </c>
    </row>
    <row r="13" spans="2:13" ht="21.75" thickBot="1" x14ac:dyDescent="0.3">
      <c r="B13" s="90"/>
      <c r="C13" s="91"/>
      <c r="D13" s="92"/>
      <c r="E13" s="93"/>
      <c r="F13" s="20">
        <f ca="1">IF(LEN(INDIRECT(ADDRESS(ROW()-1, COLUMN())))=1,"",INDIRECT(ADDRESS(35,6))-INDIRECT(ADDRESS(35,7)))</f>
        <v>1</v>
      </c>
      <c r="G13" s="21">
        <f ca="1">IF(LEN(INDIRECT(ADDRESS(ROW()-1, COLUMN())))=1,"",INDIRECT(ADDRESS(18,7))-INDIRECT(ADDRESS(18,6)))</f>
        <v>12</v>
      </c>
      <c r="H13" s="21">
        <f ca="1">IF(LEN(INDIRECT(ADDRESS(ROW()-1, COLUMN())))=1,"",INDIRECT(ADDRESS(22,6))-INDIRECT(ADDRESS(22,7)))</f>
        <v>-11</v>
      </c>
      <c r="I13" s="21">
        <f ca="1">IF(LEN(INDIRECT(ADDRESS(ROW()-1, COLUMN())))=1,"",INDIRECT(ADDRESS(27,7))-INDIRECT(ADDRESS(27,6)))</f>
        <v>-13</v>
      </c>
      <c r="J13" s="22" t="s">
        <v>4</v>
      </c>
      <c r="K13" s="94"/>
      <c r="L13" s="21">
        <f ca="1">IF(COUNT(F13:J13)=0,"",SUM(F13:J13))</f>
        <v>-11</v>
      </c>
      <c r="M13" s="95"/>
    </row>
    <row r="14" spans="2:13" x14ac:dyDescent="0.25">
      <c r="M14"/>
    </row>
    <row r="15" spans="2:13" x14ac:dyDescent="0.25">
      <c r="M15"/>
    </row>
    <row r="16" spans="2:13" x14ac:dyDescent="0.25">
      <c r="M16"/>
    </row>
    <row r="17" spans="1:13" s="24" customFormat="1" ht="21.75" thickBot="1" x14ac:dyDescent="0.4">
      <c r="A17" s="23"/>
      <c r="B17" s="89" t="s">
        <v>5</v>
      </c>
      <c r="C17" s="89"/>
      <c r="D17" s="89"/>
      <c r="E17" s="89"/>
      <c r="F17" s="89"/>
      <c r="G17" s="89"/>
      <c r="H17" s="89"/>
      <c r="I17" s="89"/>
      <c r="J17" s="89"/>
      <c r="K17" s="89"/>
      <c r="M17" s="25"/>
    </row>
    <row r="18" spans="1:13" s="24" customFormat="1" ht="21.75" thickBot="1" x14ac:dyDescent="0.4">
      <c r="A18" s="23"/>
      <c r="B18" s="26">
        <v>2</v>
      </c>
      <c r="C18" s="96" t="str">
        <f ca="1">IF(ISBLANK(INDIRECT(ADDRESS(B18*2+2,3))),"",INDIRECT(ADDRESS(B18*2+2,3)))</f>
        <v>Глуховский</v>
      </c>
      <c r="D18" s="96"/>
      <c r="E18" s="97"/>
      <c r="F18" s="27">
        <v>1</v>
      </c>
      <c r="G18" s="28">
        <v>13</v>
      </c>
      <c r="H18" s="98" t="str">
        <f ca="1">IF(ISBLANK(INDIRECT(ADDRESS(K18*2+2,3))),"",INDIRECT(ADDRESS(K18*2+2,3)))</f>
        <v>Банщиков</v>
      </c>
      <c r="I18" s="96"/>
      <c r="J18" s="96"/>
      <c r="K18" s="26">
        <v>5</v>
      </c>
      <c r="L18" s="29" t="s">
        <v>6</v>
      </c>
      <c r="M18" s="30">
        <v>3</v>
      </c>
    </row>
    <row r="19" spans="1:13" s="24" customFormat="1" ht="21.75" thickBot="1" x14ac:dyDescent="0.4">
      <c r="A19" s="23"/>
      <c r="B19" s="26">
        <v>3</v>
      </c>
      <c r="C19" s="96" t="str">
        <f ca="1">IF(ISBLANK(INDIRECT(ADDRESS(B19*2+2,3))),"",INDIRECT(ADDRESS(B19*2+2,3)))</f>
        <v>Зубова</v>
      </c>
      <c r="D19" s="96"/>
      <c r="E19" s="97"/>
      <c r="F19" s="27">
        <v>12</v>
      </c>
      <c r="G19" s="28">
        <v>7</v>
      </c>
      <c r="H19" s="98" t="str">
        <f ca="1">IF(ISBLANK(INDIRECT(ADDRESS(K19*2+2,3))),"",INDIRECT(ADDRESS(K19*2+2,3)))</f>
        <v>Петраков</v>
      </c>
      <c r="I19" s="96"/>
      <c r="J19" s="96"/>
      <c r="K19" s="26">
        <v>4</v>
      </c>
      <c r="L19" s="29" t="s">
        <v>6</v>
      </c>
      <c r="M19" s="30">
        <v>4</v>
      </c>
    </row>
    <row r="20" spans="1:13" s="24" customFormat="1" ht="21" x14ac:dyDescent="0.35">
      <c r="A20" s="23"/>
      <c r="M20" s="31"/>
    </row>
    <row r="21" spans="1:13" s="24" customFormat="1" ht="21.75" thickBot="1" x14ac:dyDescent="0.4">
      <c r="A21" s="23"/>
      <c r="B21" s="89" t="s">
        <v>7</v>
      </c>
      <c r="C21" s="89"/>
      <c r="D21" s="89"/>
      <c r="E21" s="89"/>
      <c r="F21" s="89"/>
      <c r="G21" s="89"/>
      <c r="H21" s="89"/>
      <c r="I21" s="89"/>
      <c r="J21" s="89"/>
      <c r="K21" s="89"/>
      <c r="M21" s="31"/>
    </row>
    <row r="22" spans="1:13" s="24" customFormat="1" ht="21.75" thickBot="1" x14ac:dyDescent="0.4">
      <c r="A22" s="23"/>
      <c r="B22" s="26">
        <v>5</v>
      </c>
      <c r="C22" s="96" t="str">
        <f ca="1">IF(ISBLANK(INDIRECT(ADDRESS(B22*2+2,3))),"",INDIRECT(ADDRESS(B22*2+2,3)))</f>
        <v>Банщиков</v>
      </c>
      <c r="D22" s="96"/>
      <c r="E22" s="97"/>
      <c r="F22" s="27">
        <v>2</v>
      </c>
      <c r="G22" s="28">
        <v>13</v>
      </c>
      <c r="H22" s="98" t="str">
        <f ca="1">IF(ISBLANK(INDIRECT(ADDRESS(K22*2+2,3))),"",INDIRECT(ADDRESS(K22*2+2,3)))</f>
        <v>Зубова</v>
      </c>
      <c r="I22" s="96"/>
      <c r="J22" s="96"/>
      <c r="K22" s="26">
        <v>3</v>
      </c>
      <c r="L22" s="29" t="s">
        <v>6</v>
      </c>
      <c r="M22" s="30">
        <v>5</v>
      </c>
    </row>
    <row r="23" spans="1:13" s="24" customFormat="1" ht="21.75" thickBot="1" x14ac:dyDescent="0.4">
      <c r="A23" s="23"/>
      <c r="B23" s="26">
        <v>1</v>
      </c>
      <c r="C23" s="96" t="str">
        <f ca="1">IF(ISBLANK(INDIRECT(ADDRESS(B23*2+2,3))),"",INDIRECT(ADDRESS(B23*2+2,3)))</f>
        <v>Зимин</v>
      </c>
      <c r="D23" s="96"/>
      <c r="E23" s="97"/>
      <c r="F23" s="27">
        <v>13</v>
      </c>
      <c r="G23" s="28">
        <v>1</v>
      </c>
      <c r="H23" s="98" t="str">
        <f ca="1">IF(ISBLANK(INDIRECT(ADDRESS(K23*2+2,3))),"",INDIRECT(ADDRESS(K23*2+2,3)))</f>
        <v>Глуховский</v>
      </c>
      <c r="I23" s="96"/>
      <c r="J23" s="96"/>
      <c r="K23" s="26">
        <v>2</v>
      </c>
      <c r="L23" s="29" t="s">
        <v>6</v>
      </c>
      <c r="M23" s="30">
        <v>6</v>
      </c>
    </row>
    <row r="24" spans="1:13" s="24" customFormat="1" ht="21" x14ac:dyDescent="0.35">
      <c r="A24" s="23"/>
      <c r="M24" s="31"/>
    </row>
    <row r="25" spans="1:13" s="24" customFormat="1" ht="21.75" thickBot="1" x14ac:dyDescent="0.4">
      <c r="A25" s="23"/>
      <c r="B25" s="89" t="s">
        <v>8</v>
      </c>
      <c r="C25" s="89"/>
      <c r="D25" s="89"/>
      <c r="E25" s="89"/>
      <c r="F25" s="89"/>
      <c r="G25" s="89"/>
      <c r="H25" s="89"/>
      <c r="I25" s="89"/>
      <c r="J25" s="89"/>
      <c r="K25" s="89"/>
      <c r="M25" s="31"/>
    </row>
    <row r="26" spans="1:13" s="24" customFormat="1" ht="21.75" thickBot="1" x14ac:dyDescent="0.4">
      <c r="A26" s="23"/>
      <c r="B26" s="26">
        <v>3</v>
      </c>
      <c r="C26" s="96" t="str">
        <f ca="1">IF(ISBLANK(INDIRECT(ADDRESS(B26*2+2,3))),"",INDIRECT(ADDRESS(B26*2+2,3)))</f>
        <v>Зубова</v>
      </c>
      <c r="D26" s="96"/>
      <c r="E26" s="97"/>
      <c r="F26" s="27">
        <v>5</v>
      </c>
      <c r="G26" s="28">
        <v>11</v>
      </c>
      <c r="H26" s="98" t="str">
        <f ca="1">IF(ISBLANK(INDIRECT(ADDRESS(K26*2+2,3))),"",INDIRECT(ADDRESS(K26*2+2,3)))</f>
        <v>Зимин</v>
      </c>
      <c r="I26" s="96"/>
      <c r="J26" s="96"/>
      <c r="K26" s="26">
        <v>1</v>
      </c>
      <c r="L26" s="29" t="s">
        <v>6</v>
      </c>
      <c r="M26" s="30">
        <v>1</v>
      </c>
    </row>
    <row r="27" spans="1:13" s="24" customFormat="1" ht="21.75" thickBot="1" x14ac:dyDescent="0.4">
      <c r="A27" s="23"/>
      <c r="B27" s="26">
        <v>4</v>
      </c>
      <c r="C27" s="96" t="str">
        <f ca="1">IF(ISBLANK(INDIRECT(ADDRESS(B27*2+2,3))),"",INDIRECT(ADDRESS(B27*2+2,3)))</f>
        <v>Петраков</v>
      </c>
      <c r="D27" s="96"/>
      <c r="E27" s="97"/>
      <c r="F27" s="27">
        <v>13</v>
      </c>
      <c r="G27" s="28">
        <v>0</v>
      </c>
      <c r="H27" s="98" t="str">
        <f ca="1">IF(ISBLANK(INDIRECT(ADDRESS(K27*2+2,3))),"",INDIRECT(ADDRESS(K27*2+2,3)))</f>
        <v>Банщиков</v>
      </c>
      <c r="I27" s="96"/>
      <c r="J27" s="96"/>
      <c r="K27" s="26">
        <v>5</v>
      </c>
      <c r="L27" s="29" t="s">
        <v>6</v>
      </c>
      <c r="M27" s="30">
        <v>2</v>
      </c>
    </row>
    <row r="28" spans="1:13" s="24" customFormat="1" ht="21" x14ac:dyDescent="0.35">
      <c r="A28" s="23"/>
      <c r="M28" s="31"/>
    </row>
    <row r="29" spans="1:13" s="24" customFormat="1" ht="21.75" thickBot="1" x14ac:dyDescent="0.4">
      <c r="A29" s="23"/>
      <c r="B29" s="89" t="s">
        <v>9</v>
      </c>
      <c r="C29" s="89"/>
      <c r="D29" s="89"/>
      <c r="E29" s="89"/>
      <c r="F29" s="89"/>
      <c r="G29" s="89"/>
      <c r="H29" s="89"/>
      <c r="I29" s="89"/>
      <c r="J29" s="89"/>
      <c r="K29" s="89"/>
      <c r="M29" s="31"/>
    </row>
    <row r="30" spans="1:13" s="24" customFormat="1" ht="21.75" thickBot="1" x14ac:dyDescent="0.4">
      <c r="A30" s="23"/>
      <c r="B30" s="26">
        <v>1</v>
      </c>
      <c r="C30" s="96" t="str">
        <f ca="1">IF(ISBLANK(INDIRECT(ADDRESS(B30*2+2,3))),"",INDIRECT(ADDRESS(B30*2+2,3)))</f>
        <v>Зимин</v>
      </c>
      <c r="D30" s="96"/>
      <c r="E30" s="97"/>
      <c r="F30" s="27">
        <v>12</v>
      </c>
      <c r="G30" s="28">
        <v>8</v>
      </c>
      <c r="H30" s="98" t="str">
        <f ca="1">IF(ISBLANK(INDIRECT(ADDRESS(K30*2+2,3))),"",INDIRECT(ADDRESS(K30*2+2,3)))</f>
        <v>Петраков</v>
      </c>
      <c r="I30" s="96"/>
      <c r="J30" s="96"/>
      <c r="K30" s="26">
        <v>4</v>
      </c>
      <c r="L30" s="29" t="s">
        <v>6</v>
      </c>
      <c r="M30" s="30">
        <v>3</v>
      </c>
    </row>
    <row r="31" spans="1:13" s="24" customFormat="1" ht="21.75" thickBot="1" x14ac:dyDescent="0.4">
      <c r="A31" s="23"/>
      <c r="B31" s="26">
        <v>2</v>
      </c>
      <c r="C31" s="96" t="str">
        <f ca="1">IF(ISBLANK(INDIRECT(ADDRESS(B31*2+2,3))),"",INDIRECT(ADDRESS(B31*2+2,3)))</f>
        <v>Глуховский</v>
      </c>
      <c r="D31" s="96"/>
      <c r="E31" s="97"/>
      <c r="F31" s="27">
        <v>13</v>
      </c>
      <c r="G31" s="28">
        <v>8</v>
      </c>
      <c r="H31" s="98" t="str">
        <f ca="1">IF(ISBLANK(INDIRECT(ADDRESS(K31*2+2,3))),"",INDIRECT(ADDRESS(K31*2+2,3)))</f>
        <v>Зубова</v>
      </c>
      <c r="I31" s="96"/>
      <c r="J31" s="96"/>
      <c r="K31" s="26">
        <v>3</v>
      </c>
      <c r="L31" s="29" t="s">
        <v>6</v>
      </c>
      <c r="M31" s="30">
        <v>4</v>
      </c>
    </row>
    <row r="32" spans="1:13" s="24" customFormat="1" ht="21" x14ac:dyDescent="0.35">
      <c r="A32" s="23"/>
      <c r="M32" s="31"/>
    </row>
    <row r="33" spans="1:13" s="24" customFormat="1" ht="21.75" thickBot="1" x14ac:dyDescent="0.4">
      <c r="A33" s="23"/>
      <c r="B33" s="89" t="s">
        <v>10</v>
      </c>
      <c r="C33" s="89"/>
      <c r="D33" s="89"/>
      <c r="E33" s="89"/>
      <c r="F33" s="89"/>
      <c r="G33" s="89"/>
      <c r="H33" s="89"/>
      <c r="I33" s="89"/>
      <c r="J33" s="89"/>
      <c r="K33" s="89"/>
      <c r="M33" s="31"/>
    </row>
    <row r="34" spans="1:13" s="24" customFormat="1" ht="21.75" thickBot="1" x14ac:dyDescent="0.4">
      <c r="A34" s="23"/>
      <c r="B34" s="26">
        <v>4</v>
      </c>
      <c r="C34" s="96" t="str">
        <f ca="1">IF(ISBLANK(INDIRECT(ADDRESS(B34*2+2,3))),"",INDIRECT(ADDRESS(B34*2+2,3)))</f>
        <v>Петраков</v>
      </c>
      <c r="D34" s="96"/>
      <c r="E34" s="97"/>
      <c r="F34" s="27">
        <v>13</v>
      </c>
      <c r="G34" s="28">
        <v>8</v>
      </c>
      <c r="H34" s="98" t="str">
        <f ca="1">IF(ISBLANK(INDIRECT(ADDRESS(K34*2+2,3))),"",INDIRECT(ADDRESS(K34*2+2,3)))</f>
        <v>Глуховский</v>
      </c>
      <c r="I34" s="96"/>
      <c r="J34" s="96"/>
      <c r="K34" s="26">
        <v>2</v>
      </c>
      <c r="L34" s="29" t="s">
        <v>6</v>
      </c>
      <c r="M34" s="30">
        <v>5</v>
      </c>
    </row>
    <row r="35" spans="1:13" s="24" customFormat="1" ht="21.75" thickBot="1" x14ac:dyDescent="0.4">
      <c r="A35" s="23"/>
      <c r="B35" s="26">
        <v>5</v>
      </c>
      <c r="C35" s="96" t="str">
        <f ca="1">IF(ISBLANK(INDIRECT(ADDRESS(B35*2+2,3))),"",INDIRECT(ADDRESS(B35*2+2,3)))</f>
        <v>Банщиков</v>
      </c>
      <c r="D35" s="96"/>
      <c r="E35" s="97"/>
      <c r="F35" s="27">
        <v>13</v>
      </c>
      <c r="G35" s="28">
        <v>12</v>
      </c>
      <c r="H35" s="98" t="str">
        <f ca="1">IF(ISBLANK(INDIRECT(ADDRESS(K35*2+2,3))),"",INDIRECT(ADDRESS(K35*2+2,3)))</f>
        <v>Зимин</v>
      </c>
      <c r="I35" s="96"/>
      <c r="J35" s="96"/>
      <c r="K35" s="26">
        <v>1</v>
      </c>
      <c r="L35" s="29" t="s">
        <v>6</v>
      </c>
      <c r="M35" s="30">
        <v>6</v>
      </c>
    </row>
  </sheetData>
  <mergeCells count="47">
    <mergeCell ref="B33:K33"/>
    <mergeCell ref="C34:E34"/>
    <mergeCell ref="H34:J34"/>
    <mergeCell ref="C35:E35"/>
    <mergeCell ref="H35:J35"/>
    <mergeCell ref="C31:E31"/>
    <mergeCell ref="H31:J31"/>
    <mergeCell ref="C22:E22"/>
    <mergeCell ref="H22:J22"/>
    <mergeCell ref="C23:E23"/>
    <mergeCell ref="H23:J23"/>
    <mergeCell ref="B25:K25"/>
    <mergeCell ref="C26:E26"/>
    <mergeCell ref="H26:J26"/>
    <mergeCell ref="C27:E27"/>
    <mergeCell ref="H27:J27"/>
    <mergeCell ref="B29:K29"/>
    <mergeCell ref="C30:E30"/>
    <mergeCell ref="H30:J30"/>
    <mergeCell ref="B21:K21"/>
    <mergeCell ref="B10:B11"/>
    <mergeCell ref="C10:E11"/>
    <mergeCell ref="K10:K11"/>
    <mergeCell ref="M10:M11"/>
    <mergeCell ref="B12:B13"/>
    <mergeCell ref="C12:E13"/>
    <mergeCell ref="K12:K13"/>
    <mergeCell ref="M12:M13"/>
    <mergeCell ref="B17:K17"/>
    <mergeCell ref="C18:E18"/>
    <mergeCell ref="H18:J18"/>
    <mergeCell ref="C19:E19"/>
    <mergeCell ref="H19:J19"/>
    <mergeCell ref="B6:B7"/>
    <mergeCell ref="C6:E7"/>
    <mergeCell ref="K6:K7"/>
    <mergeCell ref="M6:M7"/>
    <mergeCell ref="B8:B9"/>
    <mergeCell ref="C8:E9"/>
    <mergeCell ref="K8:K9"/>
    <mergeCell ref="M8:M9"/>
    <mergeCell ref="M4:M5"/>
    <mergeCell ref="B1:K1"/>
    <mergeCell ref="C3:E3"/>
    <mergeCell ref="B4:B5"/>
    <mergeCell ref="C4:E5"/>
    <mergeCell ref="K4:K5"/>
  </mergeCells>
  <pageMargins left="0.25" right="0.25" top="0.75" bottom="0.75" header="0.3" footer="0.3"/>
  <pageSetup paperSize="9" scale="7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35"/>
  <sheetViews>
    <sheetView workbookViewId="0">
      <selection activeCell="C10" sqref="C10:E11"/>
    </sheetView>
  </sheetViews>
  <sheetFormatPr defaultRowHeight="15" x14ac:dyDescent="0.25"/>
  <cols>
    <col min="1" max="1" width="4" style="1" customWidth="1"/>
    <col min="2" max="12" width="10.28515625" customWidth="1"/>
    <col min="13" max="13" width="10.28515625" style="32" customWidth="1"/>
    <col min="14" max="15" width="10.28515625" customWidth="1"/>
  </cols>
  <sheetData>
    <row r="1" spans="2:13" ht="31.5" x14ac:dyDescent="0.25">
      <c r="B1" s="71" t="s">
        <v>25</v>
      </c>
      <c r="C1" s="71"/>
      <c r="D1" s="71"/>
      <c r="E1" s="71"/>
      <c r="F1" s="71"/>
      <c r="G1" s="71"/>
      <c r="H1" s="71"/>
      <c r="I1" s="71"/>
      <c r="J1" s="71"/>
      <c r="K1" s="71"/>
      <c r="M1"/>
    </row>
    <row r="2" spans="2:13" ht="15.75" thickBot="1" x14ac:dyDescent="0.3">
      <c r="M2"/>
    </row>
    <row r="3" spans="2:13" ht="15.75" thickBot="1" x14ac:dyDescent="0.3">
      <c r="B3" s="2"/>
      <c r="C3" s="72" t="s">
        <v>0</v>
      </c>
      <c r="D3" s="73"/>
      <c r="E3" s="74"/>
      <c r="F3" s="3">
        <v>1</v>
      </c>
      <c r="G3" s="3">
        <v>2</v>
      </c>
      <c r="H3" s="3">
        <v>3</v>
      </c>
      <c r="I3" s="4">
        <v>4</v>
      </c>
      <c r="J3" s="4">
        <v>5</v>
      </c>
      <c r="K3" s="2" t="s">
        <v>1</v>
      </c>
      <c r="L3" s="3" t="s">
        <v>2</v>
      </c>
      <c r="M3" s="5" t="s">
        <v>3</v>
      </c>
    </row>
    <row r="4" spans="2:13" ht="21" x14ac:dyDescent="0.25">
      <c r="B4" s="75">
        <v>1</v>
      </c>
      <c r="C4" s="99" t="s">
        <v>186</v>
      </c>
      <c r="D4" s="100"/>
      <c r="E4" s="101"/>
      <c r="F4" s="6" t="s">
        <v>4</v>
      </c>
      <c r="G4" s="7" t="str">
        <f ca="1">INDIRECT(ADDRESS(23,6))&amp;":"&amp;INDIRECT(ADDRESS(23,7))</f>
        <v>13:7</v>
      </c>
      <c r="H4" s="7" t="str">
        <f ca="1">INDIRECT(ADDRESS(26,7))&amp;":"&amp;INDIRECT(ADDRESS(26,6))</f>
        <v>11:6</v>
      </c>
      <c r="I4" s="7" t="str">
        <f ca="1">INDIRECT(ADDRESS(30,6))&amp;":"&amp;INDIRECT(ADDRESS(30,7))</f>
        <v>13:4</v>
      </c>
      <c r="J4" s="8" t="str">
        <f ca="1">INDIRECT(ADDRESS(35,7))&amp;":"&amp;INDIRECT(ADDRESS(35,6))</f>
        <v>11:3</v>
      </c>
      <c r="K4" s="83">
        <f ca="1">IF(COUNT(F5:J5)=0,"",COUNTIF(F5:J5,"&gt;0")+0.5*COUNTIF(F5:J5,0))</f>
        <v>4</v>
      </c>
      <c r="L4" s="9"/>
      <c r="M4" s="69">
        <v>1</v>
      </c>
    </row>
    <row r="5" spans="2:13" ht="21" x14ac:dyDescent="0.25">
      <c r="B5" s="76"/>
      <c r="C5" s="86"/>
      <c r="D5" s="87"/>
      <c r="E5" s="88"/>
      <c r="F5" s="10" t="s">
        <v>4</v>
      </c>
      <c r="G5" s="11">
        <f ca="1">IF(LEN(INDIRECT(ADDRESS(ROW()-1, COLUMN())))=1,"",INDIRECT(ADDRESS(23,6))-INDIRECT(ADDRESS(23,7)))</f>
        <v>6</v>
      </c>
      <c r="H5" s="11">
        <f ca="1">IF(LEN(INDIRECT(ADDRESS(ROW()-1, COLUMN())))=1,"",INDIRECT(ADDRESS(26,7))-INDIRECT(ADDRESS(26,6)))</f>
        <v>5</v>
      </c>
      <c r="I5" s="11">
        <f ca="1">IF(LEN(INDIRECT(ADDRESS(ROW()-1, COLUMN())))=1,"",INDIRECT(ADDRESS(30,6))-INDIRECT(ADDRESS(30,7)))</f>
        <v>9</v>
      </c>
      <c r="J5" s="12">
        <f ca="1">IF(LEN(INDIRECT(ADDRESS(ROW()-1, COLUMN())))=1,"",INDIRECT(ADDRESS(35,7))-INDIRECT(ADDRESS(35,6)))</f>
        <v>8</v>
      </c>
      <c r="K5" s="84"/>
      <c r="L5" s="11">
        <f ca="1">IF(COUNT(F5:J5)=0,"",SUM(F5:J5))</f>
        <v>28</v>
      </c>
      <c r="M5" s="70"/>
    </row>
    <row r="6" spans="2:13" ht="21" x14ac:dyDescent="0.25">
      <c r="B6" s="85">
        <v>2</v>
      </c>
      <c r="C6" s="86" t="s">
        <v>187</v>
      </c>
      <c r="D6" s="87"/>
      <c r="E6" s="88"/>
      <c r="F6" s="13" t="str">
        <f ca="1">INDIRECT(ADDRESS(23,7))&amp;":"&amp;INDIRECT(ADDRESS(23,6))</f>
        <v>7:13</v>
      </c>
      <c r="G6" s="14" t="s">
        <v>4</v>
      </c>
      <c r="H6" s="15" t="str">
        <f ca="1">INDIRECT(ADDRESS(31,6))&amp;":"&amp;INDIRECT(ADDRESS(31,7))</f>
        <v>8:9</v>
      </c>
      <c r="I6" s="15" t="str">
        <f ca="1">INDIRECT(ADDRESS(34,7))&amp;":"&amp;INDIRECT(ADDRESS(34,6))</f>
        <v>10:6</v>
      </c>
      <c r="J6" s="16" t="str">
        <f ca="1">INDIRECT(ADDRESS(18,6))&amp;":"&amp;INDIRECT(ADDRESS(18,7))</f>
        <v>13:8</v>
      </c>
      <c r="K6" s="84">
        <f ca="1">IF(COUNT(F7:J7)=0,"",COUNTIF(F7:J7,"&gt;0")+0.5*COUNTIF(F7:J7,0))</f>
        <v>2</v>
      </c>
      <c r="L6" s="11">
        <v>3</v>
      </c>
      <c r="M6" s="70">
        <v>2</v>
      </c>
    </row>
    <row r="7" spans="2:13" ht="21" x14ac:dyDescent="0.25">
      <c r="B7" s="76"/>
      <c r="C7" s="86"/>
      <c r="D7" s="87"/>
      <c r="E7" s="88"/>
      <c r="F7" s="17">
        <f ca="1">IF(LEN(INDIRECT(ADDRESS(ROW()-1, COLUMN())))=1,"",INDIRECT(ADDRESS(23,7))-INDIRECT(ADDRESS(23,6)))</f>
        <v>-6</v>
      </c>
      <c r="G7" s="18" t="s">
        <v>4</v>
      </c>
      <c r="H7" s="11">
        <f ca="1">IF(LEN(INDIRECT(ADDRESS(ROW()-1, COLUMN())))=1,"",INDIRECT(ADDRESS(31,6))-INDIRECT(ADDRESS(31,7)))</f>
        <v>-1</v>
      </c>
      <c r="I7" s="11">
        <f ca="1">IF(LEN(INDIRECT(ADDRESS(ROW()-1, COLUMN())))=1,"",INDIRECT(ADDRESS(34,7))-INDIRECT(ADDRESS(34,6)))</f>
        <v>4</v>
      </c>
      <c r="J7" s="12">
        <f ca="1">IF(LEN(INDIRECT(ADDRESS(ROW()-1, COLUMN())))=1,"",INDIRECT(ADDRESS(18,6))-INDIRECT(ADDRESS(18,7)))</f>
        <v>5</v>
      </c>
      <c r="K7" s="84"/>
      <c r="L7" s="11">
        <f ca="1">IF(COUNT(F7:J7)=0,"",SUM(F7:J7))</f>
        <v>2</v>
      </c>
      <c r="M7" s="70"/>
    </row>
    <row r="8" spans="2:13" ht="21" x14ac:dyDescent="0.25">
      <c r="B8" s="85">
        <v>3</v>
      </c>
      <c r="C8" s="102" t="s">
        <v>188</v>
      </c>
      <c r="D8" s="103"/>
      <c r="E8" s="104"/>
      <c r="F8" s="13" t="str">
        <f ca="1">INDIRECT(ADDRESS(26,6))&amp;":"&amp;INDIRECT(ADDRESS(26,7))</f>
        <v>6:11</v>
      </c>
      <c r="G8" s="15" t="str">
        <f ca="1">INDIRECT(ADDRESS(31,7))&amp;":"&amp;INDIRECT(ADDRESS(31,6))</f>
        <v>9:8</v>
      </c>
      <c r="H8" s="14" t="s">
        <v>4</v>
      </c>
      <c r="I8" s="15" t="str">
        <f ca="1">INDIRECT(ADDRESS(19,6))&amp;":"&amp;INDIRECT(ADDRESS(19,7))</f>
        <v>11:12</v>
      </c>
      <c r="J8" s="16" t="str">
        <f ca="1">INDIRECT(ADDRESS(22,7))&amp;":"&amp;INDIRECT(ADDRESS(22,6))</f>
        <v>9:8</v>
      </c>
      <c r="K8" s="84">
        <f ca="1">IF(COUNT(F9:J9)=0,"",COUNTIF(F9:J9,"&gt;0")+0.5*COUNTIF(F9:J9,0))</f>
        <v>2</v>
      </c>
      <c r="L8" s="11">
        <v>0</v>
      </c>
      <c r="M8" s="70">
        <v>3</v>
      </c>
    </row>
    <row r="9" spans="2:13" ht="21" x14ac:dyDescent="0.25">
      <c r="B9" s="76"/>
      <c r="C9" s="102"/>
      <c r="D9" s="103"/>
      <c r="E9" s="104"/>
      <c r="F9" s="17">
        <f ca="1">IF(LEN(INDIRECT(ADDRESS(ROW()-1, COLUMN())))=1,"",INDIRECT(ADDRESS(26,6))-INDIRECT(ADDRESS(26,7)))</f>
        <v>-5</v>
      </c>
      <c r="G9" s="11">
        <f ca="1">IF(LEN(INDIRECT(ADDRESS(ROW()-1, COLUMN())))=1,"",INDIRECT(ADDRESS(31,7))-INDIRECT(ADDRESS(31,6)))</f>
        <v>1</v>
      </c>
      <c r="H9" s="18" t="s">
        <v>4</v>
      </c>
      <c r="I9" s="11">
        <f ca="1">IF(LEN(INDIRECT(ADDRESS(ROW()-1, COLUMN())))=1,"",INDIRECT(ADDRESS(19,6))-INDIRECT(ADDRESS(19,7)))</f>
        <v>-1</v>
      </c>
      <c r="J9" s="12">
        <f ca="1">IF(LEN(INDIRECT(ADDRESS(ROW()-1, COLUMN())))=1,"",INDIRECT(ADDRESS(22,7))-INDIRECT(ADDRESS(22,6)))</f>
        <v>1</v>
      </c>
      <c r="K9" s="84"/>
      <c r="L9" s="11">
        <f ca="1">IF(COUNT(F9:J9)=0,"",SUM(F9:J9))</f>
        <v>-4</v>
      </c>
      <c r="M9" s="70"/>
    </row>
    <row r="10" spans="2:13" ht="21" x14ac:dyDescent="0.25">
      <c r="B10" s="85">
        <v>4</v>
      </c>
      <c r="C10" s="80" t="s">
        <v>189</v>
      </c>
      <c r="D10" s="81"/>
      <c r="E10" s="82"/>
      <c r="F10" s="13" t="str">
        <f ca="1">INDIRECT(ADDRESS(30,7))&amp;":"&amp;INDIRECT(ADDRESS(30,6))</f>
        <v>4:13</v>
      </c>
      <c r="G10" s="15" t="str">
        <f ca="1">INDIRECT(ADDRESS(34,6))&amp;":"&amp;INDIRECT(ADDRESS(34,7))</f>
        <v>6:10</v>
      </c>
      <c r="H10" s="15" t="str">
        <f ca="1">INDIRECT(ADDRESS(19,7))&amp;":"&amp;INDIRECT(ADDRESS(19,6))</f>
        <v>12:11</v>
      </c>
      <c r="I10" s="14" t="s">
        <v>4</v>
      </c>
      <c r="J10" s="16" t="str">
        <f ca="1">INDIRECT(ADDRESS(27,6))&amp;":"&amp;INDIRECT(ADDRESS(27,7))</f>
        <v>10:8</v>
      </c>
      <c r="K10" s="84">
        <f ca="1">IF(COUNT(F11:J11)=0,"",COUNTIF(F11:J11,"&gt;0")+0.5*COUNTIF(F11:J11,0))</f>
        <v>2</v>
      </c>
      <c r="L10" s="11">
        <v>-3</v>
      </c>
      <c r="M10" s="70">
        <v>4</v>
      </c>
    </row>
    <row r="11" spans="2:13" ht="21" x14ac:dyDescent="0.25">
      <c r="B11" s="76"/>
      <c r="C11" s="80"/>
      <c r="D11" s="81"/>
      <c r="E11" s="82"/>
      <c r="F11" s="17">
        <f ca="1">IF(LEN(INDIRECT(ADDRESS(ROW()-1, COLUMN())))=1,"",INDIRECT(ADDRESS(30,7))-INDIRECT(ADDRESS(30,6)))</f>
        <v>-9</v>
      </c>
      <c r="G11" s="11">
        <f ca="1">IF(LEN(INDIRECT(ADDRESS(ROW()-1, COLUMN())))=1,"",INDIRECT(ADDRESS(34,6))-INDIRECT(ADDRESS(34,7)))</f>
        <v>-4</v>
      </c>
      <c r="H11" s="11">
        <f ca="1">IF(LEN(INDIRECT(ADDRESS(ROW()-1, COLUMN())))=1,"",INDIRECT(ADDRESS(19,7))-INDIRECT(ADDRESS(19,6)))</f>
        <v>1</v>
      </c>
      <c r="I11" s="18" t="s">
        <v>4</v>
      </c>
      <c r="J11" s="12">
        <f ca="1">IF(LEN(INDIRECT(ADDRESS(ROW()-1, COLUMN())))=1,"",INDIRECT(ADDRESS(27,6))-INDIRECT(ADDRESS(27,7)))</f>
        <v>2</v>
      </c>
      <c r="K11" s="84"/>
      <c r="L11" s="11">
        <f ca="1">IF(COUNT(F11:J11)=0,"",SUM(F11:J11))</f>
        <v>-10</v>
      </c>
      <c r="M11" s="70"/>
    </row>
    <row r="12" spans="2:13" ht="21" x14ac:dyDescent="0.25">
      <c r="B12" s="85">
        <v>5</v>
      </c>
      <c r="C12" s="80" t="s">
        <v>190</v>
      </c>
      <c r="D12" s="81"/>
      <c r="E12" s="82"/>
      <c r="F12" s="13" t="str">
        <f ca="1">INDIRECT(ADDRESS(35,6))&amp;":"&amp;INDIRECT(ADDRESS(35,7))</f>
        <v>3:11</v>
      </c>
      <c r="G12" s="15" t="str">
        <f ca="1">INDIRECT(ADDRESS(18,7))&amp;":"&amp;INDIRECT(ADDRESS(18,6))</f>
        <v>8:13</v>
      </c>
      <c r="H12" s="15" t="str">
        <f ca="1">INDIRECT(ADDRESS(22,6))&amp;":"&amp;INDIRECT(ADDRESS(22,7))</f>
        <v>8:9</v>
      </c>
      <c r="I12" s="15" t="str">
        <f ca="1">INDIRECT(ADDRESS(27,7))&amp;":"&amp;INDIRECT(ADDRESS(27,6))</f>
        <v>8:10</v>
      </c>
      <c r="J12" s="19" t="s">
        <v>4</v>
      </c>
      <c r="K12" s="84">
        <f ca="1">IF(COUNT(F13:J13)=0,"",COUNTIF(F13:J13,"&gt;0")+0.5*COUNTIF(F13:J13,0))</f>
        <v>0</v>
      </c>
      <c r="L12" s="11"/>
      <c r="M12" s="70">
        <v>5</v>
      </c>
    </row>
    <row r="13" spans="2:13" ht="21.75" thickBot="1" x14ac:dyDescent="0.3">
      <c r="B13" s="90"/>
      <c r="C13" s="91"/>
      <c r="D13" s="92"/>
      <c r="E13" s="93"/>
      <c r="F13" s="20">
        <f ca="1">IF(LEN(INDIRECT(ADDRESS(ROW()-1, COLUMN())))=1,"",INDIRECT(ADDRESS(35,6))-INDIRECT(ADDRESS(35,7)))</f>
        <v>-8</v>
      </c>
      <c r="G13" s="21">
        <f ca="1">IF(LEN(INDIRECT(ADDRESS(ROW()-1, COLUMN())))=1,"",INDIRECT(ADDRESS(18,7))-INDIRECT(ADDRESS(18,6)))</f>
        <v>-5</v>
      </c>
      <c r="H13" s="21">
        <f ca="1">IF(LEN(INDIRECT(ADDRESS(ROW()-1, COLUMN())))=1,"",INDIRECT(ADDRESS(22,6))-INDIRECT(ADDRESS(22,7)))</f>
        <v>-1</v>
      </c>
      <c r="I13" s="21">
        <f ca="1">IF(LEN(INDIRECT(ADDRESS(ROW()-1, COLUMN())))=1,"",INDIRECT(ADDRESS(27,7))-INDIRECT(ADDRESS(27,6)))</f>
        <v>-2</v>
      </c>
      <c r="J13" s="22" t="s">
        <v>4</v>
      </c>
      <c r="K13" s="94"/>
      <c r="L13" s="21">
        <f ca="1">IF(COUNT(F13:J13)=0,"",SUM(F13:J13))</f>
        <v>-16</v>
      </c>
      <c r="M13" s="95"/>
    </row>
    <row r="14" spans="2:13" x14ac:dyDescent="0.25">
      <c r="M14"/>
    </row>
    <row r="15" spans="2:13" x14ac:dyDescent="0.25">
      <c r="M15"/>
    </row>
    <row r="16" spans="2:13" x14ac:dyDescent="0.25">
      <c r="M16"/>
    </row>
    <row r="17" spans="1:13" s="24" customFormat="1" ht="21.75" thickBot="1" x14ac:dyDescent="0.4">
      <c r="A17" s="23"/>
      <c r="B17" s="89" t="s">
        <v>5</v>
      </c>
      <c r="C17" s="89"/>
      <c r="D17" s="89"/>
      <c r="E17" s="89"/>
      <c r="F17" s="89"/>
      <c r="G17" s="89"/>
      <c r="H17" s="89"/>
      <c r="I17" s="89"/>
      <c r="J17" s="89"/>
      <c r="K17" s="89"/>
      <c r="M17" s="25"/>
    </row>
    <row r="18" spans="1:13" s="24" customFormat="1" ht="21.75" thickBot="1" x14ac:dyDescent="0.4">
      <c r="A18" s="23"/>
      <c r="B18" s="26">
        <v>2</v>
      </c>
      <c r="C18" s="96" t="str">
        <f ca="1">IF(ISBLANK(INDIRECT(ADDRESS(B18*2+2,3))),"",INDIRECT(ADDRESS(B18*2+2,3)))</f>
        <v>Проценко</v>
      </c>
      <c r="D18" s="96"/>
      <c r="E18" s="97"/>
      <c r="F18" s="27">
        <v>13</v>
      </c>
      <c r="G18" s="28">
        <v>8</v>
      </c>
      <c r="H18" s="98" t="str">
        <f ca="1">IF(ISBLANK(INDIRECT(ADDRESS(K18*2+2,3))),"",INDIRECT(ADDRESS(K18*2+2,3)))</f>
        <v>Трофимова</v>
      </c>
      <c r="I18" s="96"/>
      <c r="J18" s="96"/>
      <c r="K18" s="26">
        <v>5</v>
      </c>
      <c r="L18" s="29" t="s">
        <v>6</v>
      </c>
      <c r="M18" s="30">
        <v>5</v>
      </c>
    </row>
    <row r="19" spans="1:13" s="24" customFormat="1" ht="21.75" thickBot="1" x14ac:dyDescent="0.4">
      <c r="A19" s="23"/>
      <c r="B19" s="26">
        <v>3</v>
      </c>
      <c r="C19" s="96" t="str">
        <f ca="1">IF(ISBLANK(INDIRECT(ADDRESS(B19*2+2,3))),"",INDIRECT(ADDRESS(B19*2+2,3)))</f>
        <v>Артюхина</v>
      </c>
      <c r="D19" s="96"/>
      <c r="E19" s="97"/>
      <c r="F19" s="27">
        <v>11</v>
      </c>
      <c r="G19" s="28">
        <v>12</v>
      </c>
      <c r="H19" s="98" t="str">
        <f ca="1">IF(ISBLANK(INDIRECT(ADDRESS(K19*2+2,3))),"",INDIRECT(ADDRESS(K19*2+2,3)))</f>
        <v>Агапов</v>
      </c>
      <c r="I19" s="96"/>
      <c r="J19" s="96"/>
      <c r="K19" s="26">
        <v>4</v>
      </c>
      <c r="L19" s="29" t="s">
        <v>6</v>
      </c>
      <c r="M19" s="30">
        <v>6</v>
      </c>
    </row>
    <row r="20" spans="1:13" s="24" customFormat="1" ht="21" x14ac:dyDescent="0.35">
      <c r="A20" s="23"/>
      <c r="M20" s="31"/>
    </row>
    <row r="21" spans="1:13" s="24" customFormat="1" ht="21.75" thickBot="1" x14ac:dyDescent="0.4">
      <c r="A21" s="23"/>
      <c r="B21" s="89" t="s">
        <v>7</v>
      </c>
      <c r="C21" s="89"/>
      <c r="D21" s="89"/>
      <c r="E21" s="89"/>
      <c r="F21" s="89"/>
      <c r="G21" s="89"/>
      <c r="H21" s="89"/>
      <c r="I21" s="89"/>
      <c r="J21" s="89"/>
      <c r="K21" s="89"/>
      <c r="M21" s="31"/>
    </row>
    <row r="22" spans="1:13" s="24" customFormat="1" ht="21.75" thickBot="1" x14ac:dyDescent="0.4">
      <c r="A22" s="23"/>
      <c r="B22" s="26">
        <v>5</v>
      </c>
      <c r="C22" s="96" t="str">
        <f ca="1">IF(ISBLANK(INDIRECT(ADDRESS(B22*2+2,3))),"",INDIRECT(ADDRESS(B22*2+2,3)))</f>
        <v>Трофимова</v>
      </c>
      <c r="D22" s="96"/>
      <c r="E22" s="97"/>
      <c r="F22" s="27">
        <v>8</v>
      </c>
      <c r="G22" s="28">
        <v>9</v>
      </c>
      <c r="H22" s="98" t="str">
        <f ca="1">IF(ISBLANK(INDIRECT(ADDRESS(K22*2+2,3))),"",INDIRECT(ADDRESS(K22*2+2,3)))</f>
        <v>Артюхина</v>
      </c>
      <c r="I22" s="96"/>
      <c r="J22" s="96"/>
      <c r="K22" s="26">
        <v>3</v>
      </c>
      <c r="L22" s="29" t="s">
        <v>6</v>
      </c>
      <c r="M22" s="30">
        <v>1</v>
      </c>
    </row>
    <row r="23" spans="1:13" s="24" customFormat="1" ht="21.75" thickBot="1" x14ac:dyDescent="0.4">
      <c r="A23" s="23"/>
      <c r="B23" s="26">
        <v>1</v>
      </c>
      <c r="C23" s="96" t="str">
        <f ca="1">IF(ISBLANK(INDIRECT(ADDRESS(B23*2+2,3))),"",INDIRECT(ADDRESS(B23*2+2,3)))</f>
        <v>Гулинин</v>
      </c>
      <c r="D23" s="96"/>
      <c r="E23" s="97"/>
      <c r="F23" s="27">
        <v>13</v>
      </c>
      <c r="G23" s="28">
        <v>7</v>
      </c>
      <c r="H23" s="98" t="str">
        <f ca="1">IF(ISBLANK(INDIRECT(ADDRESS(K23*2+2,3))),"",INDIRECT(ADDRESS(K23*2+2,3)))</f>
        <v>Проценко</v>
      </c>
      <c r="I23" s="96"/>
      <c r="J23" s="96"/>
      <c r="K23" s="26">
        <v>2</v>
      </c>
      <c r="L23" s="29" t="s">
        <v>6</v>
      </c>
      <c r="M23" s="30">
        <v>2</v>
      </c>
    </row>
    <row r="24" spans="1:13" s="24" customFormat="1" ht="21" x14ac:dyDescent="0.35">
      <c r="A24" s="23"/>
      <c r="M24" s="31"/>
    </row>
    <row r="25" spans="1:13" s="24" customFormat="1" ht="21.75" thickBot="1" x14ac:dyDescent="0.4">
      <c r="A25" s="23"/>
      <c r="B25" s="89" t="s">
        <v>8</v>
      </c>
      <c r="C25" s="89"/>
      <c r="D25" s="89"/>
      <c r="E25" s="89"/>
      <c r="F25" s="89"/>
      <c r="G25" s="89"/>
      <c r="H25" s="89"/>
      <c r="I25" s="89"/>
      <c r="J25" s="89"/>
      <c r="K25" s="89"/>
      <c r="M25" s="31"/>
    </row>
    <row r="26" spans="1:13" s="24" customFormat="1" ht="21.75" thickBot="1" x14ac:dyDescent="0.4">
      <c r="A26" s="23"/>
      <c r="B26" s="26">
        <v>3</v>
      </c>
      <c r="C26" s="96" t="str">
        <f ca="1">IF(ISBLANK(INDIRECT(ADDRESS(B26*2+2,3))),"",INDIRECT(ADDRESS(B26*2+2,3)))</f>
        <v>Артюхина</v>
      </c>
      <c r="D26" s="96"/>
      <c r="E26" s="97"/>
      <c r="F26" s="27">
        <v>6</v>
      </c>
      <c r="G26" s="28">
        <v>11</v>
      </c>
      <c r="H26" s="98" t="str">
        <f ca="1">IF(ISBLANK(INDIRECT(ADDRESS(K26*2+2,3))),"",INDIRECT(ADDRESS(K26*2+2,3)))</f>
        <v>Гулинин</v>
      </c>
      <c r="I26" s="96"/>
      <c r="J26" s="96"/>
      <c r="K26" s="26">
        <v>1</v>
      </c>
      <c r="L26" s="29" t="s">
        <v>6</v>
      </c>
      <c r="M26" s="30">
        <v>3</v>
      </c>
    </row>
    <row r="27" spans="1:13" s="24" customFormat="1" ht="21.75" thickBot="1" x14ac:dyDescent="0.4">
      <c r="A27" s="23"/>
      <c r="B27" s="26">
        <v>4</v>
      </c>
      <c r="C27" s="96" t="str">
        <f ca="1">IF(ISBLANK(INDIRECT(ADDRESS(B27*2+2,3))),"",INDIRECT(ADDRESS(B27*2+2,3)))</f>
        <v>Агапов</v>
      </c>
      <c r="D27" s="96"/>
      <c r="E27" s="97"/>
      <c r="F27" s="27">
        <v>10</v>
      </c>
      <c r="G27" s="28">
        <v>8</v>
      </c>
      <c r="H27" s="98" t="str">
        <f ca="1">IF(ISBLANK(INDIRECT(ADDRESS(K27*2+2,3))),"",INDIRECT(ADDRESS(K27*2+2,3)))</f>
        <v>Трофимова</v>
      </c>
      <c r="I27" s="96"/>
      <c r="J27" s="96"/>
      <c r="K27" s="26">
        <v>5</v>
      </c>
      <c r="L27" s="29" t="s">
        <v>6</v>
      </c>
      <c r="M27" s="30">
        <v>4</v>
      </c>
    </row>
    <row r="28" spans="1:13" s="24" customFormat="1" ht="21" x14ac:dyDescent="0.35">
      <c r="A28" s="23"/>
      <c r="M28" s="31"/>
    </row>
    <row r="29" spans="1:13" s="24" customFormat="1" ht="21.75" thickBot="1" x14ac:dyDescent="0.4">
      <c r="A29" s="23"/>
      <c r="B29" s="89" t="s">
        <v>9</v>
      </c>
      <c r="C29" s="89"/>
      <c r="D29" s="89"/>
      <c r="E29" s="89"/>
      <c r="F29" s="89"/>
      <c r="G29" s="89"/>
      <c r="H29" s="89"/>
      <c r="I29" s="89"/>
      <c r="J29" s="89"/>
      <c r="K29" s="89"/>
      <c r="M29" s="31"/>
    </row>
    <row r="30" spans="1:13" s="24" customFormat="1" ht="21.75" thickBot="1" x14ac:dyDescent="0.4">
      <c r="A30" s="23"/>
      <c r="B30" s="26">
        <v>1</v>
      </c>
      <c r="C30" s="96" t="str">
        <f ca="1">IF(ISBLANK(INDIRECT(ADDRESS(B30*2+2,3))),"",INDIRECT(ADDRESS(B30*2+2,3)))</f>
        <v>Гулинин</v>
      </c>
      <c r="D30" s="96"/>
      <c r="E30" s="97"/>
      <c r="F30" s="27">
        <v>13</v>
      </c>
      <c r="G30" s="28">
        <v>4</v>
      </c>
      <c r="H30" s="98" t="str">
        <f ca="1">IF(ISBLANK(INDIRECT(ADDRESS(K30*2+2,3))),"",INDIRECT(ADDRESS(K30*2+2,3)))</f>
        <v>Агапов</v>
      </c>
      <c r="I30" s="96"/>
      <c r="J30" s="96"/>
      <c r="K30" s="26">
        <v>4</v>
      </c>
      <c r="L30" s="29" t="s">
        <v>6</v>
      </c>
      <c r="M30" s="30">
        <v>5</v>
      </c>
    </row>
    <row r="31" spans="1:13" s="24" customFormat="1" ht="21.75" thickBot="1" x14ac:dyDescent="0.4">
      <c r="A31" s="23"/>
      <c r="B31" s="26">
        <v>2</v>
      </c>
      <c r="C31" s="96" t="str">
        <f ca="1">IF(ISBLANK(INDIRECT(ADDRESS(B31*2+2,3))),"",INDIRECT(ADDRESS(B31*2+2,3)))</f>
        <v>Проценко</v>
      </c>
      <c r="D31" s="96"/>
      <c r="E31" s="97"/>
      <c r="F31" s="27">
        <v>8</v>
      </c>
      <c r="G31" s="28">
        <v>9</v>
      </c>
      <c r="H31" s="98" t="str">
        <f ca="1">IF(ISBLANK(INDIRECT(ADDRESS(K31*2+2,3))),"",INDIRECT(ADDRESS(K31*2+2,3)))</f>
        <v>Артюхина</v>
      </c>
      <c r="I31" s="96"/>
      <c r="J31" s="96"/>
      <c r="K31" s="26">
        <v>3</v>
      </c>
      <c r="L31" s="29" t="s">
        <v>6</v>
      </c>
      <c r="M31" s="30">
        <v>6</v>
      </c>
    </row>
    <row r="32" spans="1:13" s="24" customFormat="1" ht="21" x14ac:dyDescent="0.35">
      <c r="A32" s="23"/>
      <c r="M32" s="31"/>
    </row>
    <row r="33" spans="1:13" s="24" customFormat="1" ht="21.75" thickBot="1" x14ac:dyDescent="0.4">
      <c r="A33" s="23"/>
      <c r="B33" s="89" t="s">
        <v>10</v>
      </c>
      <c r="C33" s="89"/>
      <c r="D33" s="89"/>
      <c r="E33" s="89"/>
      <c r="F33" s="89"/>
      <c r="G33" s="89"/>
      <c r="H33" s="89"/>
      <c r="I33" s="89"/>
      <c r="J33" s="89"/>
      <c r="K33" s="89"/>
      <c r="M33" s="31"/>
    </row>
    <row r="34" spans="1:13" s="24" customFormat="1" ht="21.75" thickBot="1" x14ac:dyDescent="0.4">
      <c r="A34" s="23"/>
      <c r="B34" s="26">
        <v>4</v>
      </c>
      <c r="C34" s="96" t="str">
        <f ca="1">IF(ISBLANK(INDIRECT(ADDRESS(B34*2+2,3))),"",INDIRECT(ADDRESS(B34*2+2,3)))</f>
        <v>Агапов</v>
      </c>
      <c r="D34" s="96"/>
      <c r="E34" s="97"/>
      <c r="F34" s="27">
        <v>6</v>
      </c>
      <c r="G34" s="28">
        <v>10</v>
      </c>
      <c r="H34" s="98" t="str">
        <f ca="1">IF(ISBLANK(INDIRECT(ADDRESS(K34*2+2,3))),"",INDIRECT(ADDRESS(K34*2+2,3)))</f>
        <v>Проценко</v>
      </c>
      <c r="I34" s="96"/>
      <c r="J34" s="96"/>
      <c r="K34" s="26">
        <v>2</v>
      </c>
      <c r="L34" s="29" t="s">
        <v>6</v>
      </c>
      <c r="M34" s="30">
        <v>1</v>
      </c>
    </row>
    <row r="35" spans="1:13" s="24" customFormat="1" ht="21.75" thickBot="1" x14ac:dyDescent="0.4">
      <c r="A35" s="23"/>
      <c r="B35" s="26">
        <v>5</v>
      </c>
      <c r="C35" s="96" t="str">
        <f ca="1">IF(ISBLANK(INDIRECT(ADDRESS(B35*2+2,3))),"",INDIRECT(ADDRESS(B35*2+2,3)))</f>
        <v>Трофимова</v>
      </c>
      <c r="D35" s="96"/>
      <c r="E35" s="97"/>
      <c r="F35" s="27">
        <v>3</v>
      </c>
      <c r="G35" s="28">
        <v>11</v>
      </c>
      <c r="H35" s="98" t="str">
        <f ca="1">IF(ISBLANK(INDIRECT(ADDRESS(K35*2+2,3))),"",INDIRECT(ADDRESS(K35*2+2,3)))</f>
        <v>Гулинин</v>
      </c>
      <c r="I35" s="96"/>
      <c r="J35" s="96"/>
      <c r="K35" s="26">
        <v>1</v>
      </c>
      <c r="L35" s="29" t="s">
        <v>6</v>
      </c>
      <c r="M35" s="30">
        <v>2</v>
      </c>
    </row>
  </sheetData>
  <mergeCells count="47">
    <mergeCell ref="B33:K33"/>
    <mergeCell ref="C34:E34"/>
    <mergeCell ref="H34:J34"/>
    <mergeCell ref="C35:E35"/>
    <mergeCell ref="H35:J35"/>
    <mergeCell ref="C31:E31"/>
    <mergeCell ref="H31:J31"/>
    <mergeCell ref="C22:E22"/>
    <mergeCell ref="H22:J22"/>
    <mergeCell ref="C23:E23"/>
    <mergeCell ref="H23:J23"/>
    <mergeCell ref="B25:K25"/>
    <mergeCell ref="C26:E26"/>
    <mergeCell ref="H26:J26"/>
    <mergeCell ref="C27:E27"/>
    <mergeCell ref="H27:J27"/>
    <mergeCell ref="B29:K29"/>
    <mergeCell ref="C30:E30"/>
    <mergeCell ref="H30:J30"/>
    <mergeCell ref="B21:K21"/>
    <mergeCell ref="B10:B11"/>
    <mergeCell ref="C10:E11"/>
    <mergeCell ref="K10:K11"/>
    <mergeCell ref="M10:M11"/>
    <mergeCell ref="B12:B13"/>
    <mergeCell ref="C12:E13"/>
    <mergeCell ref="K12:K13"/>
    <mergeCell ref="M12:M13"/>
    <mergeCell ref="B17:K17"/>
    <mergeCell ref="C18:E18"/>
    <mergeCell ref="H18:J18"/>
    <mergeCell ref="C19:E19"/>
    <mergeCell ref="H19:J19"/>
    <mergeCell ref="B6:B7"/>
    <mergeCell ref="C6:E7"/>
    <mergeCell ref="K6:K7"/>
    <mergeCell ref="M6:M7"/>
    <mergeCell ref="B8:B9"/>
    <mergeCell ref="C8:E9"/>
    <mergeCell ref="K8:K9"/>
    <mergeCell ref="M8:M9"/>
    <mergeCell ref="M4:M5"/>
    <mergeCell ref="B1:K1"/>
    <mergeCell ref="C3:E3"/>
    <mergeCell ref="B4:B5"/>
    <mergeCell ref="C4:E5"/>
    <mergeCell ref="K4:K5"/>
  </mergeCells>
  <pageMargins left="0.25" right="0.25" top="0.75" bottom="0.75" header="0.3" footer="0.3"/>
  <pageSetup paperSize="9" scale="7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5"/>
  <sheetViews>
    <sheetView workbookViewId="0">
      <selection activeCell="K6" sqref="K6:K7"/>
    </sheetView>
  </sheetViews>
  <sheetFormatPr defaultRowHeight="15" x14ac:dyDescent="0.25"/>
  <cols>
    <col min="1" max="1" width="4" style="1" customWidth="1"/>
    <col min="2" max="12" width="10.28515625" customWidth="1"/>
    <col min="13" max="13" width="10.28515625" style="32" customWidth="1"/>
    <col min="14" max="15" width="10.28515625" customWidth="1"/>
  </cols>
  <sheetData>
    <row r="1" spans="1:13" ht="31.5" x14ac:dyDescent="0.25">
      <c r="B1" s="71" t="s">
        <v>26</v>
      </c>
      <c r="C1" s="71"/>
      <c r="D1" s="71"/>
      <c r="E1" s="71"/>
      <c r="F1" s="71"/>
      <c r="G1" s="71"/>
      <c r="H1" s="71"/>
      <c r="I1" s="71"/>
      <c r="J1" s="71"/>
      <c r="K1" s="71"/>
      <c r="M1"/>
    </row>
    <row r="2" spans="1:13" ht="15.75" thickBot="1" x14ac:dyDescent="0.3">
      <c r="M2"/>
    </row>
    <row r="3" spans="1:13" ht="15.75" thickBot="1" x14ac:dyDescent="0.3">
      <c r="B3" s="2"/>
      <c r="C3" s="72" t="s">
        <v>0</v>
      </c>
      <c r="D3" s="73"/>
      <c r="E3" s="74"/>
      <c r="F3" s="3">
        <v>1</v>
      </c>
      <c r="G3" s="3">
        <v>2</v>
      </c>
      <c r="H3" s="3">
        <v>3</v>
      </c>
      <c r="I3" s="4">
        <v>4</v>
      </c>
      <c r="J3" s="4">
        <v>5</v>
      </c>
      <c r="K3" s="2" t="s">
        <v>1</v>
      </c>
      <c r="L3" s="3" t="s">
        <v>2</v>
      </c>
      <c r="M3" s="5" t="s">
        <v>3</v>
      </c>
    </row>
    <row r="4" spans="1:13" ht="21" x14ac:dyDescent="0.25">
      <c r="A4" s="44"/>
      <c r="B4" s="75">
        <v>1</v>
      </c>
      <c r="C4" s="105" t="s">
        <v>191</v>
      </c>
      <c r="D4" s="106"/>
      <c r="E4" s="107"/>
      <c r="F4" s="6" t="s">
        <v>4</v>
      </c>
      <c r="G4" s="7" t="str">
        <f ca="1">INDIRECT(ADDRESS(23,6))&amp;":"&amp;INDIRECT(ADDRESS(23,7))</f>
        <v>6:10</v>
      </c>
      <c r="H4" s="7" t="str">
        <f ca="1">INDIRECT(ADDRESS(26,7))&amp;":"&amp;INDIRECT(ADDRESS(26,6))</f>
        <v>2:13</v>
      </c>
      <c r="I4" s="7" t="str">
        <f ca="1">INDIRECT(ADDRESS(30,6))&amp;":"&amp;INDIRECT(ADDRESS(30,7))</f>
        <v>13:5</v>
      </c>
      <c r="J4" s="8" t="str">
        <f ca="1">INDIRECT(ADDRESS(35,7))&amp;":"&amp;INDIRECT(ADDRESS(35,6))</f>
        <v>13:4</v>
      </c>
      <c r="K4" s="83">
        <f ca="1">IF(COUNT(F5:J5)=0,"",COUNTIF(F5:J5,"&gt;0")+0.5*COUNTIF(F5:J5,0))</f>
        <v>2</v>
      </c>
      <c r="L4" s="9"/>
      <c r="M4" s="69">
        <v>3</v>
      </c>
    </row>
    <row r="5" spans="1:13" ht="21" x14ac:dyDescent="0.25">
      <c r="A5" s="44"/>
      <c r="B5" s="76"/>
      <c r="C5" s="102"/>
      <c r="D5" s="103"/>
      <c r="E5" s="104"/>
      <c r="F5" s="10" t="s">
        <v>4</v>
      </c>
      <c r="G5" s="11">
        <f ca="1">IF(LEN(INDIRECT(ADDRESS(ROW()-1, COLUMN())))=1,"",INDIRECT(ADDRESS(23,6))-INDIRECT(ADDRESS(23,7)))</f>
        <v>-4</v>
      </c>
      <c r="H5" s="11">
        <f ca="1">IF(LEN(INDIRECT(ADDRESS(ROW()-1, COLUMN())))=1,"",INDIRECT(ADDRESS(26,7))-INDIRECT(ADDRESS(26,6)))</f>
        <v>-11</v>
      </c>
      <c r="I5" s="11">
        <f ca="1">IF(LEN(INDIRECT(ADDRESS(ROW()-1, COLUMN())))=1,"",INDIRECT(ADDRESS(30,6))-INDIRECT(ADDRESS(30,7)))</f>
        <v>8</v>
      </c>
      <c r="J5" s="12">
        <f ca="1">IF(LEN(INDIRECT(ADDRESS(ROW()-1, COLUMN())))=1,"",INDIRECT(ADDRESS(35,7))-INDIRECT(ADDRESS(35,6)))</f>
        <v>9</v>
      </c>
      <c r="K5" s="84"/>
      <c r="L5" s="11">
        <f ca="1">IF(COUNT(F5:J5)=0,"",SUM(F5:J5))</f>
        <v>2</v>
      </c>
      <c r="M5" s="70"/>
    </row>
    <row r="6" spans="1:13" ht="21" x14ac:dyDescent="0.25">
      <c r="A6" s="44"/>
      <c r="B6" s="85">
        <v>2</v>
      </c>
      <c r="C6" s="86" t="s">
        <v>192</v>
      </c>
      <c r="D6" s="87"/>
      <c r="E6" s="88"/>
      <c r="F6" s="13" t="str">
        <f ca="1">INDIRECT(ADDRESS(23,7))&amp;":"&amp;INDIRECT(ADDRESS(23,6))</f>
        <v>10:6</v>
      </c>
      <c r="G6" s="14" t="s">
        <v>4</v>
      </c>
      <c r="H6" s="15" t="str">
        <f ca="1">INDIRECT(ADDRESS(31,6))&amp;":"&amp;INDIRECT(ADDRESS(31,7))</f>
        <v>13:5</v>
      </c>
      <c r="I6" s="15" t="str">
        <f ca="1">INDIRECT(ADDRESS(34,7))&amp;":"&amp;INDIRECT(ADDRESS(34,6))</f>
        <v>13:7</v>
      </c>
      <c r="J6" s="16" t="str">
        <f ca="1">INDIRECT(ADDRESS(18,6))&amp;":"&amp;INDIRECT(ADDRESS(18,7))</f>
        <v>13:6</v>
      </c>
      <c r="K6" s="84">
        <f ca="1">IF(COUNT(F7:J7)=0,"",COUNTIF(F7:J7,"&gt;0")+0.5*COUNTIF(F7:J7,0))</f>
        <v>4</v>
      </c>
      <c r="L6" s="11"/>
      <c r="M6" s="70">
        <v>1</v>
      </c>
    </row>
    <row r="7" spans="1:13" ht="21" x14ac:dyDescent="0.25">
      <c r="A7" s="44"/>
      <c r="B7" s="76"/>
      <c r="C7" s="86"/>
      <c r="D7" s="87"/>
      <c r="E7" s="88"/>
      <c r="F7" s="17">
        <f ca="1">IF(LEN(INDIRECT(ADDRESS(ROW()-1, COLUMN())))=1,"",INDIRECT(ADDRESS(23,7))-INDIRECT(ADDRESS(23,6)))</f>
        <v>4</v>
      </c>
      <c r="G7" s="18" t="s">
        <v>4</v>
      </c>
      <c r="H7" s="11">
        <f ca="1">IF(LEN(INDIRECT(ADDRESS(ROW()-1, COLUMN())))=1,"",INDIRECT(ADDRESS(31,6))-INDIRECT(ADDRESS(31,7)))</f>
        <v>8</v>
      </c>
      <c r="I7" s="11">
        <f ca="1">IF(LEN(INDIRECT(ADDRESS(ROW()-1, COLUMN())))=1,"",INDIRECT(ADDRESS(34,7))-INDIRECT(ADDRESS(34,6)))</f>
        <v>6</v>
      </c>
      <c r="J7" s="12">
        <f ca="1">IF(LEN(INDIRECT(ADDRESS(ROW()-1, COLUMN())))=1,"",INDIRECT(ADDRESS(18,6))-INDIRECT(ADDRESS(18,7)))</f>
        <v>7</v>
      </c>
      <c r="K7" s="84"/>
      <c r="L7" s="11">
        <f ca="1">IF(COUNT(F7:J7)=0,"",SUM(F7:J7))</f>
        <v>25</v>
      </c>
      <c r="M7" s="70"/>
    </row>
    <row r="8" spans="1:13" ht="21" x14ac:dyDescent="0.25">
      <c r="A8" s="44"/>
      <c r="B8" s="85">
        <v>3</v>
      </c>
      <c r="C8" s="86" t="s">
        <v>193</v>
      </c>
      <c r="D8" s="87"/>
      <c r="E8" s="88"/>
      <c r="F8" s="13" t="str">
        <f ca="1">INDIRECT(ADDRESS(26,6))&amp;":"&amp;INDIRECT(ADDRESS(26,7))</f>
        <v>13:2</v>
      </c>
      <c r="G8" s="15" t="str">
        <f ca="1">INDIRECT(ADDRESS(31,7))&amp;":"&amp;INDIRECT(ADDRESS(31,6))</f>
        <v>5:13</v>
      </c>
      <c r="H8" s="14" t="s">
        <v>4</v>
      </c>
      <c r="I8" s="15" t="str">
        <f ca="1">INDIRECT(ADDRESS(19,6))&amp;":"&amp;INDIRECT(ADDRESS(19,7))</f>
        <v>13:8</v>
      </c>
      <c r="J8" s="16" t="str">
        <f ca="1">INDIRECT(ADDRESS(22,7))&amp;":"&amp;INDIRECT(ADDRESS(22,6))</f>
        <v>13:1</v>
      </c>
      <c r="K8" s="84">
        <f ca="1">IF(COUNT(F9:J9)=0,"",COUNTIF(F9:J9,"&gt;0")+0.5*COUNTIF(F9:J9,0))</f>
        <v>3</v>
      </c>
      <c r="L8" s="11"/>
      <c r="M8" s="70">
        <v>2</v>
      </c>
    </row>
    <row r="9" spans="1:13" ht="21" x14ac:dyDescent="0.25">
      <c r="A9" s="44"/>
      <c r="B9" s="76"/>
      <c r="C9" s="86"/>
      <c r="D9" s="87"/>
      <c r="E9" s="88"/>
      <c r="F9" s="17">
        <f ca="1">IF(LEN(INDIRECT(ADDRESS(ROW()-1, COLUMN())))=1,"",INDIRECT(ADDRESS(26,6))-INDIRECT(ADDRESS(26,7)))</f>
        <v>11</v>
      </c>
      <c r="G9" s="11">
        <f ca="1">IF(LEN(INDIRECT(ADDRESS(ROW()-1, COLUMN())))=1,"",INDIRECT(ADDRESS(31,7))-INDIRECT(ADDRESS(31,6)))</f>
        <v>-8</v>
      </c>
      <c r="H9" s="18" t="s">
        <v>4</v>
      </c>
      <c r="I9" s="11">
        <f ca="1">IF(LEN(INDIRECT(ADDRESS(ROW()-1, COLUMN())))=1,"",INDIRECT(ADDRESS(19,6))-INDIRECT(ADDRESS(19,7)))</f>
        <v>5</v>
      </c>
      <c r="J9" s="12">
        <f ca="1">IF(LEN(INDIRECT(ADDRESS(ROW()-1, COLUMN())))=1,"",INDIRECT(ADDRESS(22,7))-INDIRECT(ADDRESS(22,6)))</f>
        <v>12</v>
      </c>
      <c r="K9" s="84"/>
      <c r="L9" s="11">
        <f ca="1">IF(COUNT(F9:J9)=0,"",SUM(F9:J9))</f>
        <v>20</v>
      </c>
      <c r="M9" s="70"/>
    </row>
    <row r="10" spans="1:13" ht="21" x14ac:dyDescent="0.25">
      <c r="A10" s="44"/>
      <c r="B10" s="85">
        <v>4</v>
      </c>
      <c r="C10" s="80" t="s">
        <v>194</v>
      </c>
      <c r="D10" s="81"/>
      <c r="E10" s="82"/>
      <c r="F10" s="13" t="str">
        <f ca="1">INDIRECT(ADDRESS(30,7))&amp;":"&amp;INDIRECT(ADDRESS(30,6))</f>
        <v>5:13</v>
      </c>
      <c r="G10" s="15" t="str">
        <f ca="1">INDIRECT(ADDRESS(34,6))&amp;":"&amp;INDIRECT(ADDRESS(34,7))</f>
        <v>7:13</v>
      </c>
      <c r="H10" s="15" t="str">
        <f ca="1">INDIRECT(ADDRESS(19,7))&amp;":"&amp;INDIRECT(ADDRESS(19,6))</f>
        <v>8:13</v>
      </c>
      <c r="I10" s="14" t="s">
        <v>4</v>
      </c>
      <c r="J10" s="16" t="str">
        <f ca="1">INDIRECT(ADDRESS(27,6))&amp;":"&amp;INDIRECT(ADDRESS(27,7))</f>
        <v>9:13</v>
      </c>
      <c r="K10" s="84">
        <f ca="1">IF(COUNT(F11:J11)=0,"",COUNTIF(F11:J11,"&gt;0")+0.5*COUNTIF(F11:J11,0))</f>
        <v>0</v>
      </c>
      <c r="L10" s="11"/>
      <c r="M10" s="70">
        <v>5</v>
      </c>
    </row>
    <row r="11" spans="1:13" ht="21" x14ac:dyDescent="0.25">
      <c r="A11" s="44"/>
      <c r="B11" s="76"/>
      <c r="C11" s="80"/>
      <c r="D11" s="81"/>
      <c r="E11" s="82"/>
      <c r="F11" s="17">
        <f ca="1">IF(LEN(INDIRECT(ADDRESS(ROW()-1, COLUMN())))=1,"",INDIRECT(ADDRESS(30,7))-INDIRECT(ADDRESS(30,6)))</f>
        <v>-8</v>
      </c>
      <c r="G11" s="11">
        <f ca="1">IF(LEN(INDIRECT(ADDRESS(ROW()-1, COLUMN())))=1,"",INDIRECT(ADDRESS(34,6))-INDIRECT(ADDRESS(34,7)))</f>
        <v>-6</v>
      </c>
      <c r="H11" s="11">
        <f ca="1">IF(LEN(INDIRECT(ADDRESS(ROW()-1, COLUMN())))=1,"",INDIRECT(ADDRESS(19,7))-INDIRECT(ADDRESS(19,6)))</f>
        <v>-5</v>
      </c>
      <c r="I11" s="18" t="s">
        <v>4</v>
      </c>
      <c r="J11" s="12">
        <f ca="1">IF(LEN(INDIRECT(ADDRESS(ROW()-1, COLUMN())))=1,"",INDIRECT(ADDRESS(27,6))-INDIRECT(ADDRESS(27,7)))</f>
        <v>-4</v>
      </c>
      <c r="K11" s="84"/>
      <c r="L11" s="11">
        <f ca="1">IF(COUNT(F11:J11)=0,"",SUM(F11:J11))</f>
        <v>-23</v>
      </c>
      <c r="M11" s="70"/>
    </row>
    <row r="12" spans="1:13" ht="21" x14ac:dyDescent="0.25">
      <c r="A12" s="44"/>
      <c r="B12" s="85">
        <v>5</v>
      </c>
      <c r="C12" s="80" t="s">
        <v>195</v>
      </c>
      <c r="D12" s="81"/>
      <c r="E12" s="82"/>
      <c r="F12" s="13" t="str">
        <f ca="1">INDIRECT(ADDRESS(35,6))&amp;":"&amp;INDIRECT(ADDRESS(35,7))</f>
        <v>4:13</v>
      </c>
      <c r="G12" s="15" t="str">
        <f ca="1">INDIRECT(ADDRESS(18,7))&amp;":"&amp;INDIRECT(ADDRESS(18,6))</f>
        <v>6:13</v>
      </c>
      <c r="H12" s="15" t="str">
        <f ca="1">INDIRECT(ADDRESS(22,6))&amp;":"&amp;INDIRECT(ADDRESS(22,7))</f>
        <v>1:13</v>
      </c>
      <c r="I12" s="15" t="str">
        <f ca="1">INDIRECT(ADDRESS(27,7))&amp;":"&amp;INDIRECT(ADDRESS(27,6))</f>
        <v>13:9</v>
      </c>
      <c r="J12" s="19" t="s">
        <v>4</v>
      </c>
      <c r="K12" s="84">
        <f ca="1">IF(COUNT(F13:J13)=0,"",COUNTIF(F13:J13,"&gt;0")+0.5*COUNTIF(F13:J13,0))</f>
        <v>1</v>
      </c>
      <c r="L12" s="11"/>
      <c r="M12" s="70">
        <v>4</v>
      </c>
    </row>
    <row r="13" spans="1:13" ht="21.75" thickBot="1" x14ac:dyDescent="0.3">
      <c r="A13" s="44"/>
      <c r="B13" s="90"/>
      <c r="C13" s="91"/>
      <c r="D13" s="92"/>
      <c r="E13" s="93"/>
      <c r="F13" s="20">
        <f ca="1">IF(LEN(INDIRECT(ADDRESS(ROW()-1, COLUMN())))=1,"",INDIRECT(ADDRESS(35,6))-INDIRECT(ADDRESS(35,7)))</f>
        <v>-9</v>
      </c>
      <c r="G13" s="21">
        <f ca="1">IF(LEN(INDIRECT(ADDRESS(ROW()-1, COLUMN())))=1,"",INDIRECT(ADDRESS(18,7))-INDIRECT(ADDRESS(18,6)))</f>
        <v>-7</v>
      </c>
      <c r="H13" s="21">
        <f ca="1">IF(LEN(INDIRECT(ADDRESS(ROW()-1, COLUMN())))=1,"",INDIRECT(ADDRESS(22,6))-INDIRECT(ADDRESS(22,7)))</f>
        <v>-12</v>
      </c>
      <c r="I13" s="21">
        <f ca="1">IF(LEN(INDIRECT(ADDRESS(ROW()-1, COLUMN())))=1,"",INDIRECT(ADDRESS(27,7))-INDIRECT(ADDRESS(27,6)))</f>
        <v>4</v>
      </c>
      <c r="J13" s="22" t="s">
        <v>4</v>
      </c>
      <c r="K13" s="94"/>
      <c r="L13" s="21">
        <f ca="1">IF(COUNT(F13:J13)=0,"",SUM(F13:J13))</f>
        <v>-24</v>
      </c>
      <c r="M13" s="95"/>
    </row>
    <row r="14" spans="1:13" x14ac:dyDescent="0.25">
      <c r="M14"/>
    </row>
    <row r="15" spans="1:13" x14ac:dyDescent="0.25">
      <c r="M15"/>
    </row>
    <row r="16" spans="1:13" x14ac:dyDescent="0.25">
      <c r="M16"/>
    </row>
    <row r="17" spans="1:13" s="24" customFormat="1" ht="21.75" thickBot="1" x14ac:dyDescent="0.4">
      <c r="A17" s="23"/>
      <c r="B17" s="89" t="s">
        <v>5</v>
      </c>
      <c r="C17" s="89"/>
      <c r="D17" s="89"/>
      <c r="E17" s="89"/>
      <c r="F17" s="89"/>
      <c r="G17" s="89"/>
      <c r="H17" s="89"/>
      <c r="I17" s="89"/>
      <c r="J17" s="89"/>
      <c r="K17" s="89"/>
      <c r="M17" s="25"/>
    </row>
    <row r="18" spans="1:13" s="24" customFormat="1" ht="21.75" thickBot="1" x14ac:dyDescent="0.4">
      <c r="A18" s="23"/>
      <c r="B18" s="26">
        <v>2</v>
      </c>
      <c r="C18" s="96" t="str">
        <f ca="1">IF(ISBLANK(INDIRECT(ADDRESS(B18*2+2,3))),"",INDIRECT(ADDRESS(B18*2+2,3)))</f>
        <v>Смирнов</v>
      </c>
      <c r="D18" s="96"/>
      <c r="E18" s="97"/>
      <c r="F18" s="27">
        <v>13</v>
      </c>
      <c r="G18" s="28">
        <v>6</v>
      </c>
      <c r="H18" s="98" t="str">
        <f ca="1">IF(ISBLANK(INDIRECT(ADDRESS(K18*2+2,3))),"",INDIRECT(ADDRESS(K18*2+2,3)))</f>
        <v>Трушина</v>
      </c>
      <c r="I18" s="96"/>
      <c r="J18" s="96"/>
      <c r="K18" s="26">
        <v>5</v>
      </c>
      <c r="L18" s="29" t="s">
        <v>6</v>
      </c>
      <c r="M18" s="30">
        <v>1</v>
      </c>
    </row>
    <row r="19" spans="1:13" s="24" customFormat="1" ht="21.75" thickBot="1" x14ac:dyDescent="0.4">
      <c r="A19" s="23"/>
      <c r="B19" s="26">
        <v>3</v>
      </c>
      <c r="C19" s="96" t="str">
        <f ca="1">IF(ISBLANK(INDIRECT(ADDRESS(B19*2+2,3))),"",INDIRECT(ADDRESS(B19*2+2,3)))</f>
        <v>Хафидо</v>
      </c>
      <c r="D19" s="96"/>
      <c r="E19" s="97"/>
      <c r="F19" s="27">
        <v>13</v>
      </c>
      <c r="G19" s="28">
        <v>8</v>
      </c>
      <c r="H19" s="98" t="str">
        <f ca="1">IF(ISBLANK(INDIRECT(ADDRESS(K19*2+2,3))),"",INDIRECT(ADDRESS(K19*2+2,3)))</f>
        <v>Стрельчук</v>
      </c>
      <c r="I19" s="96"/>
      <c r="J19" s="96"/>
      <c r="K19" s="26">
        <v>4</v>
      </c>
      <c r="L19" s="29" t="s">
        <v>6</v>
      </c>
      <c r="M19" s="30">
        <v>2</v>
      </c>
    </row>
    <row r="20" spans="1:13" s="24" customFormat="1" ht="21" x14ac:dyDescent="0.35">
      <c r="A20" s="23"/>
      <c r="M20" s="31"/>
    </row>
    <row r="21" spans="1:13" s="24" customFormat="1" ht="21.75" thickBot="1" x14ac:dyDescent="0.4">
      <c r="A21" s="23"/>
      <c r="B21" s="89" t="s">
        <v>7</v>
      </c>
      <c r="C21" s="89"/>
      <c r="D21" s="89"/>
      <c r="E21" s="89"/>
      <c r="F21" s="89"/>
      <c r="G21" s="89"/>
      <c r="H21" s="89"/>
      <c r="I21" s="89"/>
      <c r="J21" s="89"/>
      <c r="K21" s="89"/>
      <c r="M21" s="31"/>
    </row>
    <row r="22" spans="1:13" s="24" customFormat="1" ht="21.75" thickBot="1" x14ac:dyDescent="0.4">
      <c r="A22" s="23"/>
      <c r="B22" s="26">
        <v>5</v>
      </c>
      <c r="C22" s="96" t="str">
        <f ca="1">IF(ISBLANK(INDIRECT(ADDRESS(B22*2+2,3))),"",INDIRECT(ADDRESS(B22*2+2,3)))</f>
        <v>Трушина</v>
      </c>
      <c r="D22" s="96"/>
      <c r="E22" s="97"/>
      <c r="F22" s="27">
        <v>1</v>
      </c>
      <c r="G22" s="28">
        <v>13</v>
      </c>
      <c r="H22" s="98" t="str">
        <f ca="1">IF(ISBLANK(INDIRECT(ADDRESS(K22*2+2,3))),"",INDIRECT(ADDRESS(K22*2+2,3)))</f>
        <v>Хафидо</v>
      </c>
      <c r="I22" s="96"/>
      <c r="J22" s="96"/>
      <c r="K22" s="26">
        <v>3</v>
      </c>
      <c r="L22" s="29" t="s">
        <v>6</v>
      </c>
      <c r="M22" s="30">
        <v>3</v>
      </c>
    </row>
    <row r="23" spans="1:13" s="24" customFormat="1" ht="21.75" thickBot="1" x14ac:dyDescent="0.4">
      <c r="A23" s="23"/>
      <c r="B23" s="26">
        <v>1</v>
      </c>
      <c r="C23" s="96" t="str">
        <f ca="1">IF(ISBLANK(INDIRECT(ADDRESS(B23*2+2,3))),"",INDIRECT(ADDRESS(B23*2+2,3)))</f>
        <v>Бирюкова</v>
      </c>
      <c r="D23" s="96"/>
      <c r="E23" s="97"/>
      <c r="F23" s="27">
        <v>6</v>
      </c>
      <c r="G23" s="28">
        <v>10</v>
      </c>
      <c r="H23" s="98" t="str">
        <f ca="1">IF(ISBLANK(INDIRECT(ADDRESS(K23*2+2,3))),"",INDIRECT(ADDRESS(K23*2+2,3)))</f>
        <v>Смирнов</v>
      </c>
      <c r="I23" s="96"/>
      <c r="J23" s="96"/>
      <c r="K23" s="26">
        <v>2</v>
      </c>
      <c r="L23" s="29" t="s">
        <v>6</v>
      </c>
      <c r="M23" s="30">
        <v>4</v>
      </c>
    </row>
    <row r="24" spans="1:13" s="24" customFormat="1" ht="21" x14ac:dyDescent="0.35">
      <c r="A24" s="23"/>
      <c r="M24" s="31"/>
    </row>
    <row r="25" spans="1:13" s="24" customFormat="1" ht="21.75" thickBot="1" x14ac:dyDescent="0.4">
      <c r="A25" s="23"/>
      <c r="B25" s="89" t="s">
        <v>8</v>
      </c>
      <c r="C25" s="89"/>
      <c r="D25" s="89"/>
      <c r="E25" s="89"/>
      <c r="F25" s="89"/>
      <c r="G25" s="89"/>
      <c r="H25" s="89"/>
      <c r="I25" s="89"/>
      <c r="J25" s="89"/>
      <c r="K25" s="89"/>
      <c r="M25" s="31"/>
    </row>
    <row r="26" spans="1:13" s="24" customFormat="1" ht="21.75" thickBot="1" x14ac:dyDescent="0.4">
      <c r="A26" s="23"/>
      <c r="B26" s="26">
        <v>3</v>
      </c>
      <c r="C26" s="96" t="str">
        <f ca="1">IF(ISBLANK(INDIRECT(ADDRESS(B26*2+2,3))),"",INDIRECT(ADDRESS(B26*2+2,3)))</f>
        <v>Хафидо</v>
      </c>
      <c r="D26" s="96"/>
      <c r="E26" s="97"/>
      <c r="F26" s="27">
        <v>13</v>
      </c>
      <c r="G26" s="28">
        <v>2</v>
      </c>
      <c r="H26" s="98" t="str">
        <f ca="1">IF(ISBLANK(INDIRECT(ADDRESS(K26*2+2,3))),"",INDIRECT(ADDRESS(K26*2+2,3)))</f>
        <v>Бирюкова</v>
      </c>
      <c r="I26" s="96"/>
      <c r="J26" s="96"/>
      <c r="K26" s="26">
        <v>1</v>
      </c>
      <c r="L26" s="29" t="s">
        <v>6</v>
      </c>
      <c r="M26" s="30">
        <v>5</v>
      </c>
    </row>
    <row r="27" spans="1:13" s="24" customFormat="1" ht="21.75" thickBot="1" x14ac:dyDescent="0.4">
      <c r="A27" s="23"/>
      <c r="B27" s="26">
        <v>4</v>
      </c>
      <c r="C27" s="96" t="str">
        <f ca="1">IF(ISBLANK(INDIRECT(ADDRESS(B27*2+2,3))),"",INDIRECT(ADDRESS(B27*2+2,3)))</f>
        <v>Стрельчук</v>
      </c>
      <c r="D27" s="96"/>
      <c r="E27" s="97"/>
      <c r="F27" s="27">
        <v>9</v>
      </c>
      <c r="G27" s="28">
        <v>13</v>
      </c>
      <c r="H27" s="98" t="str">
        <f ca="1">IF(ISBLANK(INDIRECT(ADDRESS(K27*2+2,3))),"",INDIRECT(ADDRESS(K27*2+2,3)))</f>
        <v>Трушина</v>
      </c>
      <c r="I27" s="96"/>
      <c r="J27" s="96"/>
      <c r="K27" s="26">
        <v>5</v>
      </c>
      <c r="L27" s="29" t="s">
        <v>6</v>
      </c>
      <c r="M27" s="30">
        <v>6</v>
      </c>
    </row>
    <row r="28" spans="1:13" s="24" customFormat="1" ht="21" x14ac:dyDescent="0.35">
      <c r="A28" s="23"/>
      <c r="M28" s="31"/>
    </row>
    <row r="29" spans="1:13" s="24" customFormat="1" ht="21.75" thickBot="1" x14ac:dyDescent="0.4">
      <c r="A29" s="23"/>
      <c r="B29" s="89" t="s">
        <v>9</v>
      </c>
      <c r="C29" s="89"/>
      <c r="D29" s="89"/>
      <c r="E29" s="89"/>
      <c r="F29" s="89"/>
      <c r="G29" s="89"/>
      <c r="H29" s="89"/>
      <c r="I29" s="89"/>
      <c r="J29" s="89"/>
      <c r="K29" s="89"/>
      <c r="M29" s="31"/>
    </row>
    <row r="30" spans="1:13" s="24" customFormat="1" ht="21.75" thickBot="1" x14ac:dyDescent="0.4">
      <c r="A30" s="23"/>
      <c r="B30" s="26">
        <v>1</v>
      </c>
      <c r="C30" s="96" t="str">
        <f ca="1">IF(ISBLANK(INDIRECT(ADDRESS(B30*2+2,3))),"",INDIRECT(ADDRESS(B30*2+2,3)))</f>
        <v>Бирюкова</v>
      </c>
      <c r="D30" s="96"/>
      <c r="E30" s="97"/>
      <c r="F30" s="27">
        <v>13</v>
      </c>
      <c r="G30" s="28">
        <v>5</v>
      </c>
      <c r="H30" s="98" t="str">
        <f ca="1">IF(ISBLANK(INDIRECT(ADDRESS(K30*2+2,3))),"",INDIRECT(ADDRESS(K30*2+2,3)))</f>
        <v>Стрельчук</v>
      </c>
      <c r="I30" s="96"/>
      <c r="J30" s="96"/>
      <c r="K30" s="26">
        <v>4</v>
      </c>
      <c r="L30" s="29" t="s">
        <v>6</v>
      </c>
      <c r="M30" s="30">
        <v>1</v>
      </c>
    </row>
    <row r="31" spans="1:13" s="24" customFormat="1" ht="21.75" thickBot="1" x14ac:dyDescent="0.4">
      <c r="A31" s="23"/>
      <c r="B31" s="26">
        <v>2</v>
      </c>
      <c r="C31" s="96" t="str">
        <f ca="1">IF(ISBLANK(INDIRECT(ADDRESS(B31*2+2,3))),"",INDIRECT(ADDRESS(B31*2+2,3)))</f>
        <v>Смирнов</v>
      </c>
      <c r="D31" s="96"/>
      <c r="E31" s="97"/>
      <c r="F31" s="27">
        <v>13</v>
      </c>
      <c r="G31" s="28">
        <v>5</v>
      </c>
      <c r="H31" s="98" t="str">
        <f ca="1">IF(ISBLANK(INDIRECT(ADDRESS(K31*2+2,3))),"",INDIRECT(ADDRESS(K31*2+2,3)))</f>
        <v>Хафидо</v>
      </c>
      <c r="I31" s="96"/>
      <c r="J31" s="96"/>
      <c r="K31" s="26">
        <v>3</v>
      </c>
      <c r="L31" s="29" t="s">
        <v>6</v>
      </c>
      <c r="M31" s="30">
        <v>2</v>
      </c>
    </row>
    <row r="32" spans="1:13" s="24" customFormat="1" ht="21" x14ac:dyDescent="0.35">
      <c r="A32" s="23"/>
      <c r="M32" s="31"/>
    </row>
    <row r="33" spans="1:13" s="24" customFormat="1" ht="21.75" thickBot="1" x14ac:dyDescent="0.4">
      <c r="A33" s="23"/>
      <c r="B33" s="89" t="s">
        <v>10</v>
      </c>
      <c r="C33" s="89"/>
      <c r="D33" s="89"/>
      <c r="E33" s="89"/>
      <c r="F33" s="89"/>
      <c r="G33" s="89"/>
      <c r="H33" s="89"/>
      <c r="I33" s="89"/>
      <c r="J33" s="89"/>
      <c r="K33" s="89"/>
      <c r="M33" s="31"/>
    </row>
    <row r="34" spans="1:13" s="24" customFormat="1" ht="21.75" thickBot="1" x14ac:dyDescent="0.4">
      <c r="A34" s="23"/>
      <c r="B34" s="26">
        <v>4</v>
      </c>
      <c r="C34" s="96" t="str">
        <f ca="1">IF(ISBLANK(INDIRECT(ADDRESS(B34*2+2,3))),"",INDIRECT(ADDRESS(B34*2+2,3)))</f>
        <v>Стрельчук</v>
      </c>
      <c r="D34" s="96"/>
      <c r="E34" s="97"/>
      <c r="F34" s="27">
        <v>7</v>
      </c>
      <c r="G34" s="28">
        <v>13</v>
      </c>
      <c r="H34" s="98" t="str">
        <f ca="1">IF(ISBLANK(INDIRECT(ADDRESS(K34*2+2,3))),"",INDIRECT(ADDRESS(K34*2+2,3)))</f>
        <v>Смирнов</v>
      </c>
      <c r="I34" s="96"/>
      <c r="J34" s="96"/>
      <c r="K34" s="26">
        <v>2</v>
      </c>
      <c r="L34" s="29" t="s">
        <v>6</v>
      </c>
      <c r="M34" s="30">
        <v>3</v>
      </c>
    </row>
    <row r="35" spans="1:13" s="24" customFormat="1" ht="21.75" thickBot="1" x14ac:dyDescent="0.4">
      <c r="A35" s="23"/>
      <c r="B35" s="26">
        <v>5</v>
      </c>
      <c r="C35" s="96" t="str">
        <f ca="1">IF(ISBLANK(INDIRECT(ADDRESS(B35*2+2,3))),"",INDIRECT(ADDRESS(B35*2+2,3)))</f>
        <v>Трушина</v>
      </c>
      <c r="D35" s="96"/>
      <c r="E35" s="97"/>
      <c r="F35" s="27">
        <v>4</v>
      </c>
      <c r="G35" s="28">
        <v>13</v>
      </c>
      <c r="H35" s="98" t="str">
        <f ca="1">IF(ISBLANK(INDIRECT(ADDRESS(K35*2+2,3))),"",INDIRECT(ADDRESS(K35*2+2,3)))</f>
        <v>Бирюкова</v>
      </c>
      <c r="I35" s="96"/>
      <c r="J35" s="96"/>
      <c r="K35" s="26">
        <v>1</v>
      </c>
      <c r="L35" s="29" t="s">
        <v>6</v>
      </c>
      <c r="M35" s="30">
        <v>4</v>
      </c>
    </row>
  </sheetData>
  <mergeCells count="47">
    <mergeCell ref="B33:K33"/>
    <mergeCell ref="C34:E34"/>
    <mergeCell ref="H34:J34"/>
    <mergeCell ref="C35:E35"/>
    <mergeCell ref="H35:J35"/>
    <mergeCell ref="C31:E31"/>
    <mergeCell ref="H31:J31"/>
    <mergeCell ref="C22:E22"/>
    <mergeCell ref="H22:J22"/>
    <mergeCell ref="C23:E23"/>
    <mergeCell ref="H23:J23"/>
    <mergeCell ref="B25:K25"/>
    <mergeCell ref="C26:E26"/>
    <mergeCell ref="H26:J26"/>
    <mergeCell ref="C27:E27"/>
    <mergeCell ref="H27:J27"/>
    <mergeCell ref="B29:K29"/>
    <mergeCell ref="C30:E30"/>
    <mergeCell ref="H30:J30"/>
    <mergeCell ref="B21:K21"/>
    <mergeCell ref="B10:B11"/>
    <mergeCell ref="C10:E11"/>
    <mergeCell ref="K10:K11"/>
    <mergeCell ref="M10:M11"/>
    <mergeCell ref="B12:B13"/>
    <mergeCell ref="C12:E13"/>
    <mergeCell ref="K12:K13"/>
    <mergeCell ref="M12:M13"/>
    <mergeCell ref="B17:K17"/>
    <mergeCell ref="C18:E18"/>
    <mergeCell ref="H18:J18"/>
    <mergeCell ref="C19:E19"/>
    <mergeCell ref="H19:J19"/>
    <mergeCell ref="B6:B7"/>
    <mergeCell ref="C6:E7"/>
    <mergeCell ref="K6:K7"/>
    <mergeCell ref="M6:M7"/>
    <mergeCell ref="B8:B9"/>
    <mergeCell ref="C8:E9"/>
    <mergeCell ref="K8:K9"/>
    <mergeCell ref="M8:M9"/>
    <mergeCell ref="M4:M5"/>
    <mergeCell ref="B1:K1"/>
    <mergeCell ref="C3:E3"/>
    <mergeCell ref="B4:B5"/>
    <mergeCell ref="C4:E5"/>
    <mergeCell ref="K4:K5"/>
  </mergeCells>
  <pageMargins left="0.25" right="0.25" top="0.75" bottom="0.75" header="0.3" footer="0.3"/>
  <pageSetup paperSize="9" scale="7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35"/>
  <sheetViews>
    <sheetView workbookViewId="0">
      <selection activeCell="T9" sqref="T9"/>
    </sheetView>
  </sheetViews>
  <sheetFormatPr defaultRowHeight="15" x14ac:dyDescent="0.25"/>
  <cols>
    <col min="1" max="1" width="4" style="1" customWidth="1"/>
    <col min="2" max="12" width="10.28515625" customWidth="1"/>
    <col min="13" max="13" width="10.28515625" style="32" customWidth="1"/>
    <col min="14" max="15" width="10.28515625" customWidth="1"/>
  </cols>
  <sheetData>
    <row r="1" spans="1:13" ht="31.5" x14ac:dyDescent="0.25">
      <c r="B1" s="71" t="s">
        <v>27</v>
      </c>
      <c r="C1" s="71"/>
      <c r="D1" s="71"/>
      <c r="E1" s="71"/>
      <c r="F1" s="71"/>
      <c r="G1" s="71"/>
      <c r="H1" s="71"/>
      <c r="I1" s="71"/>
      <c r="J1" s="71"/>
      <c r="K1" s="71"/>
      <c r="M1"/>
    </row>
    <row r="2" spans="1:13" ht="15.75" thickBot="1" x14ac:dyDescent="0.3">
      <c r="M2"/>
    </row>
    <row r="3" spans="1:13" ht="15.75" thickBot="1" x14ac:dyDescent="0.3">
      <c r="B3" s="2"/>
      <c r="C3" s="72" t="s">
        <v>0</v>
      </c>
      <c r="D3" s="73"/>
      <c r="E3" s="74"/>
      <c r="F3" s="3">
        <v>1</v>
      </c>
      <c r="G3" s="3">
        <v>2</v>
      </c>
      <c r="H3" s="3">
        <v>3</v>
      </c>
      <c r="I3" s="4">
        <v>4</v>
      </c>
      <c r="J3" s="4">
        <v>5</v>
      </c>
      <c r="K3" s="2" t="s">
        <v>1</v>
      </c>
      <c r="L3" s="3" t="s">
        <v>2</v>
      </c>
      <c r="M3" s="5" t="s">
        <v>3</v>
      </c>
    </row>
    <row r="4" spans="1:13" ht="21" x14ac:dyDescent="0.25">
      <c r="A4" s="44"/>
      <c r="B4" s="75">
        <v>1</v>
      </c>
      <c r="C4" s="77" t="s">
        <v>196</v>
      </c>
      <c r="D4" s="78"/>
      <c r="E4" s="79"/>
      <c r="F4" s="6" t="s">
        <v>4</v>
      </c>
      <c r="G4" s="7" t="str">
        <f ca="1">INDIRECT(ADDRESS(23,6))&amp;":"&amp;INDIRECT(ADDRESS(23,7))</f>
        <v>2:13</v>
      </c>
      <c r="H4" s="7" t="str">
        <f ca="1">INDIRECT(ADDRESS(26,7))&amp;":"&amp;INDIRECT(ADDRESS(26,6))</f>
        <v>13:9</v>
      </c>
      <c r="I4" s="7" t="str">
        <f ca="1">INDIRECT(ADDRESS(30,6))&amp;":"&amp;INDIRECT(ADDRESS(30,7))</f>
        <v>7:13</v>
      </c>
      <c r="J4" s="8" t="str">
        <f ca="1">INDIRECT(ADDRESS(35,7))&amp;":"&amp;INDIRECT(ADDRESS(35,6))</f>
        <v>11:6</v>
      </c>
      <c r="K4" s="83">
        <f ca="1">IF(COUNT(F5:J5)=0,"",COUNTIF(F5:J5,"&gt;0")+0.5*COUNTIF(F5:J5,0))</f>
        <v>2</v>
      </c>
      <c r="L4" s="9">
        <v>-6</v>
      </c>
      <c r="M4" s="69">
        <v>4</v>
      </c>
    </row>
    <row r="5" spans="1:13" ht="21" x14ac:dyDescent="0.25">
      <c r="A5" s="44"/>
      <c r="B5" s="76"/>
      <c r="C5" s="80"/>
      <c r="D5" s="81"/>
      <c r="E5" s="82"/>
      <c r="F5" s="10" t="s">
        <v>4</v>
      </c>
      <c r="G5" s="11">
        <f ca="1">IF(LEN(INDIRECT(ADDRESS(ROW()-1, COLUMN())))=1,"",INDIRECT(ADDRESS(23,6))-INDIRECT(ADDRESS(23,7)))</f>
        <v>-11</v>
      </c>
      <c r="H5" s="11">
        <f ca="1">IF(LEN(INDIRECT(ADDRESS(ROW()-1, COLUMN())))=1,"",INDIRECT(ADDRESS(26,7))-INDIRECT(ADDRESS(26,6)))</f>
        <v>4</v>
      </c>
      <c r="I5" s="11">
        <f ca="1">IF(LEN(INDIRECT(ADDRESS(ROW()-1, COLUMN())))=1,"",INDIRECT(ADDRESS(30,6))-INDIRECT(ADDRESS(30,7)))</f>
        <v>-6</v>
      </c>
      <c r="J5" s="12">
        <f ca="1">IF(LEN(INDIRECT(ADDRESS(ROW()-1, COLUMN())))=1,"",INDIRECT(ADDRESS(35,7))-INDIRECT(ADDRESS(35,6)))</f>
        <v>5</v>
      </c>
      <c r="K5" s="84"/>
      <c r="L5" s="11">
        <f ca="1">IF(COUNT(F5:J5)=0,"",SUM(F5:J5))</f>
        <v>-8</v>
      </c>
      <c r="M5" s="70"/>
    </row>
    <row r="6" spans="1:13" ht="21" x14ac:dyDescent="0.25">
      <c r="A6" s="44"/>
      <c r="B6" s="85">
        <v>2</v>
      </c>
      <c r="C6" s="102" t="s">
        <v>197</v>
      </c>
      <c r="D6" s="103"/>
      <c r="E6" s="104"/>
      <c r="F6" s="13" t="str">
        <f ca="1">INDIRECT(ADDRESS(23,7))&amp;":"&amp;INDIRECT(ADDRESS(23,6))</f>
        <v>13:2</v>
      </c>
      <c r="G6" s="14" t="s">
        <v>4</v>
      </c>
      <c r="H6" s="15" t="str">
        <f ca="1">INDIRECT(ADDRESS(31,6))&amp;":"&amp;INDIRECT(ADDRESS(31,7))</f>
        <v>7:8</v>
      </c>
      <c r="I6" s="15" t="str">
        <f ca="1">INDIRECT(ADDRESS(34,7))&amp;":"&amp;INDIRECT(ADDRESS(34,6))</f>
        <v>11:7</v>
      </c>
      <c r="J6" s="16" t="str">
        <f ca="1">INDIRECT(ADDRESS(18,6))&amp;":"&amp;INDIRECT(ADDRESS(18,7))</f>
        <v>3:13</v>
      </c>
      <c r="K6" s="84">
        <f ca="1">IF(COUNT(F7:J7)=0,"",COUNTIF(F7:J7,"&gt;0")+0.5*COUNTIF(F7:J7,0))</f>
        <v>2</v>
      </c>
      <c r="L6" s="11">
        <v>1</v>
      </c>
      <c r="M6" s="70">
        <v>3</v>
      </c>
    </row>
    <row r="7" spans="1:13" ht="21" x14ac:dyDescent="0.25">
      <c r="A7" s="44"/>
      <c r="B7" s="76"/>
      <c r="C7" s="102"/>
      <c r="D7" s="103"/>
      <c r="E7" s="104"/>
      <c r="F7" s="17">
        <f ca="1">IF(LEN(INDIRECT(ADDRESS(ROW()-1, COLUMN())))=1,"",INDIRECT(ADDRESS(23,7))-INDIRECT(ADDRESS(23,6)))</f>
        <v>11</v>
      </c>
      <c r="G7" s="18" t="s">
        <v>4</v>
      </c>
      <c r="H7" s="11">
        <f ca="1">IF(LEN(INDIRECT(ADDRESS(ROW()-1, COLUMN())))=1,"",INDIRECT(ADDRESS(31,6))-INDIRECT(ADDRESS(31,7)))</f>
        <v>-1</v>
      </c>
      <c r="I7" s="11">
        <f ca="1">IF(LEN(INDIRECT(ADDRESS(ROW()-1, COLUMN())))=1,"",INDIRECT(ADDRESS(34,7))-INDIRECT(ADDRESS(34,6)))</f>
        <v>4</v>
      </c>
      <c r="J7" s="12">
        <f ca="1">IF(LEN(INDIRECT(ADDRESS(ROW()-1, COLUMN())))=1,"",INDIRECT(ADDRESS(18,6))-INDIRECT(ADDRESS(18,7)))</f>
        <v>-10</v>
      </c>
      <c r="K7" s="84"/>
      <c r="L7" s="11">
        <f ca="1">IF(COUNT(F7:J7)=0,"",SUM(F7:J7))</f>
        <v>4</v>
      </c>
      <c r="M7" s="70"/>
    </row>
    <row r="8" spans="1:13" ht="21" x14ac:dyDescent="0.25">
      <c r="A8" s="44"/>
      <c r="B8" s="85">
        <v>3</v>
      </c>
      <c r="C8" s="86" t="s">
        <v>198</v>
      </c>
      <c r="D8" s="87"/>
      <c r="E8" s="88"/>
      <c r="F8" s="13" t="str">
        <f ca="1">INDIRECT(ADDRESS(26,6))&amp;":"&amp;INDIRECT(ADDRESS(26,7))</f>
        <v>9:13</v>
      </c>
      <c r="G8" s="15" t="str">
        <f ca="1">INDIRECT(ADDRESS(31,7))&amp;":"&amp;INDIRECT(ADDRESS(31,6))</f>
        <v>8:7</v>
      </c>
      <c r="H8" s="14" t="s">
        <v>4</v>
      </c>
      <c r="I8" s="15" t="str">
        <f ca="1">INDIRECT(ADDRESS(19,6))&amp;":"&amp;INDIRECT(ADDRESS(19,7))</f>
        <v>12:8</v>
      </c>
      <c r="J8" s="16" t="str">
        <f ca="1">INDIRECT(ADDRESS(22,7))&amp;":"&amp;INDIRECT(ADDRESS(22,6))</f>
        <v>13:3</v>
      </c>
      <c r="K8" s="84">
        <f ca="1">IF(COUNT(F9:J9)=0,"",COUNTIF(F9:J9,"&gt;0")+0.5*COUNTIF(F9:J9,0))</f>
        <v>3</v>
      </c>
      <c r="L8" s="11"/>
      <c r="M8" s="70">
        <v>1</v>
      </c>
    </row>
    <row r="9" spans="1:13" ht="21" x14ac:dyDescent="0.25">
      <c r="A9" s="44"/>
      <c r="B9" s="76"/>
      <c r="C9" s="86"/>
      <c r="D9" s="87"/>
      <c r="E9" s="88"/>
      <c r="F9" s="17">
        <f ca="1">IF(LEN(INDIRECT(ADDRESS(ROW()-1, COLUMN())))=1,"",INDIRECT(ADDRESS(26,6))-INDIRECT(ADDRESS(26,7)))</f>
        <v>-4</v>
      </c>
      <c r="G9" s="11">
        <f ca="1">IF(LEN(INDIRECT(ADDRESS(ROW()-1, COLUMN())))=1,"",INDIRECT(ADDRESS(31,7))-INDIRECT(ADDRESS(31,6)))</f>
        <v>1</v>
      </c>
      <c r="H9" s="18" t="s">
        <v>4</v>
      </c>
      <c r="I9" s="11">
        <f ca="1">IF(LEN(INDIRECT(ADDRESS(ROW()-1, COLUMN())))=1,"",INDIRECT(ADDRESS(19,6))-INDIRECT(ADDRESS(19,7)))</f>
        <v>4</v>
      </c>
      <c r="J9" s="12">
        <f ca="1">IF(LEN(INDIRECT(ADDRESS(ROW()-1, COLUMN())))=1,"",INDIRECT(ADDRESS(22,7))-INDIRECT(ADDRESS(22,6)))</f>
        <v>10</v>
      </c>
      <c r="K9" s="84"/>
      <c r="L9" s="11">
        <f ca="1">IF(COUNT(F9:J9)=0,"",SUM(F9:J9))</f>
        <v>11</v>
      </c>
      <c r="M9" s="70"/>
    </row>
    <row r="10" spans="1:13" ht="21" x14ac:dyDescent="0.25">
      <c r="A10" s="44"/>
      <c r="B10" s="85">
        <v>4</v>
      </c>
      <c r="C10" s="80" t="s">
        <v>199</v>
      </c>
      <c r="D10" s="81"/>
      <c r="E10" s="82"/>
      <c r="F10" s="13" t="str">
        <f ca="1">INDIRECT(ADDRESS(30,7))&amp;":"&amp;INDIRECT(ADDRESS(30,6))</f>
        <v>13:7</v>
      </c>
      <c r="G10" s="15" t="str">
        <f ca="1">INDIRECT(ADDRESS(34,6))&amp;":"&amp;INDIRECT(ADDRESS(34,7))</f>
        <v>7:11</v>
      </c>
      <c r="H10" s="15" t="str">
        <f ca="1">INDIRECT(ADDRESS(19,7))&amp;":"&amp;INDIRECT(ADDRESS(19,6))</f>
        <v>8:12</v>
      </c>
      <c r="I10" s="14" t="s">
        <v>4</v>
      </c>
      <c r="J10" s="16" t="str">
        <f ca="1">INDIRECT(ADDRESS(27,6))&amp;":"&amp;INDIRECT(ADDRESS(27,7))</f>
        <v>7:13</v>
      </c>
      <c r="K10" s="84">
        <f ca="1">IF(COUNT(F11:J11)=0,"",COUNTIF(F11:J11,"&gt;0")+0.5*COUNTIF(F11:J11,0))</f>
        <v>1</v>
      </c>
      <c r="L10" s="11"/>
      <c r="M10" s="70">
        <v>5</v>
      </c>
    </row>
    <row r="11" spans="1:13" ht="21" x14ac:dyDescent="0.25">
      <c r="A11" s="44"/>
      <c r="B11" s="76"/>
      <c r="C11" s="80"/>
      <c r="D11" s="81"/>
      <c r="E11" s="82"/>
      <c r="F11" s="17">
        <f ca="1">IF(LEN(INDIRECT(ADDRESS(ROW()-1, COLUMN())))=1,"",INDIRECT(ADDRESS(30,7))-INDIRECT(ADDRESS(30,6)))</f>
        <v>6</v>
      </c>
      <c r="G11" s="11">
        <f ca="1">IF(LEN(INDIRECT(ADDRESS(ROW()-1, COLUMN())))=1,"",INDIRECT(ADDRESS(34,6))-INDIRECT(ADDRESS(34,7)))</f>
        <v>-4</v>
      </c>
      <c r="H11" s="11">
        <f ca="1">IF(LEN(INDIRECT(ADDRESS(ROW()-1, COLUMN())))=1,"",INDIRECT(ADDRESS(19,7))-INDIRECT(ADDRESS(19,6)))</f>
        <v>-4</v>
      </c>
      <c r="I11" s="18" t="s">
        <v>4</v>
      </c>
      <c r="J11" s="12">
        <f ca="1">IF(LEN(INDIRECT(ADDRESS(ROW()-1, COLUMN())))=1,"",INDIRECT(ADDRESS(27,6))-INDIRECT(ADDRESS(27,7)))</f>
        <v>-6</v>
      </c>
      <c r="K11" s="84"/>
      <c r="L11" s="11">
        <f ca="1">IF(COUNT(F11:J11)=0,"",SUM(F11:J11))</f>
        <v>-8</v>
      </c>
      <c r="M11" s="70"/>
    </row>
    <row r="12" spans="1:13" ht="21" x14ac:dyDescent="0.25">
      <c r="A12" s="44"/>
      <c r="B12" s="85">
        <v>5</v>
      </c>
      <c r="C12" s="86" t="s">
        <v>200</v>
      </c>
      <c r="D12" s="87"/>
      <c r="E12" s="88"/>
      <c r="F12" s="13" t="str">
        <f ca="1">INDIRECT(ADDRESS(35,6))&amp;":"&amp;INDIRECT(ADDRESS(35,7))</f>
        <v>6:11</v>
      </c>
      <c r="G12" s="15" t="str">
        <f ca="1">INDIRECT(ADDRESS(18,7))&amp;":"&amp;INDIRECT(ADDRESS(18,6))</f>
        <v>13:3</v>
      </c>
      <c r="H12" s="15" t="str">
        <f ca="1">INDIRECT(ADDRESS(22,6))&amp;":"&amp;INDIRECT(ADDRESS(22,7))</f>
        <v>3:13</v>
      </c>
      <c r="I12" s="15" t="str">
        <f ca="1">INDIRECT(ADDRESS(27,7))&amp;":"&amp;INDIRECT(ADDRESS(27,6))</f>
        <v>13:7</v>
      </c>
      <c r="J12" s="19" t="s">
        <v>4</v>
      </c>
      <c r="K12" s="84">
        <f ca="1">IF(COUNT(F13:J13)=0,"",COUNTIF(F13:J13,"&gt;0")+0.5*COUNTIF(F13:J13,0))</f>
        <v>2</v>
      </c>
      <c r="L12" s="11">
        <v>5</v>
      </c>
      <c r="M12" s="70">
        <v>2</v>
      </c>
    </row>
    <row r="13" spans="1:13" ht="21.75" thickBot="1" x14ac:dyDescent="0.3">
      <c r="A13" s="44"/>
      <c r="B13" s="90"/>
      <c r="C13" s="108"/>
      <c r="D13" s="109"/>
      <c r="E13" s="110"/>
      <c r="F13" s="20">
        <f ca="1">IF(LEN(INDIRECT(ADDRESS(ROW()-1, COLUMN())))=1,"",INDIRECT(ADDRESS(35,6))-INDIRECT(ADDRESS(35,7)))</f>
        <v>-5</v>
      </c>
      <c r="G13" s="21">
        <f ca="1">IF(LEN(INDIRECT(ADDRESS(ROW()-1, COLUMN())))=1,"",INDIRECT(ADDRESS(18,7))-INDIRECT(ADDRESS(18,6)))</f>
        <v>10</v>
      </c>
      <c r="H13" s="21">
        <f ca="1">IF(LEN(INDIRECT(ADDRESS(ROW()-1, COLUMN())))=1,"",INDIRECT(ADDRESS(22,6))-INDIRECT(ADDRESS(22,7)))</f>
        <v>-10</v>
      </c>
      <c r="I13" s="21">
        <f ca="1">IF(LEN(INDIRECT(ADDRESS(ROW()-1, COLUMN())))=1,"",INDIRECT(ADDRESS(27,7))-INDIRECT(ADDRESS(27,6)))</f>
        <v>6</v>
      </c>
      <c r="J13" s="22" t="s">
        <v>4</v>
      </c>
      <c r="K13" s="94"/>
      <c r="L13" s="21">
        <f ca="1">IF(COUNT(F13:J13)=0,"",SUM(F13:J13))</f>
        <v>1</v>
      </c>
      <c r="M13" s="95"/>
    </row>
    <row r="14" spans="1:13" x14ac:dyDescent="0.25">
      <c r="M14"/>
    </row>
    <row r="15" spans="1:13" x14ac:dyDescent="0.25">
      <c r="M15"/>
    </row>
    <row r="16" spans="1:13" x14ac:dyDescent="0.25">
      <c r="M16"/>
    </row>
    <row r="17" spans="1:13" s="24" customFormat="1" ht="21.75" thickBot="1" x14ac:dyDescent="0.4">
      <c r="A17" s="23"/>
      <c r="B17" s="89" t="s">
        <v>5</v>
      </c>
      <c r="C17" s="89"/>
      <c r="D17" s="89"/>
      <c r="E17" s="89"/>
      <c r="F17" s="89"/>
      <c r="G17" s="89"/>
      <c r="H17" s="89"/>
      <c r="I17" s="89"/>
      <c r="J17" s="89"/>
      <c r="K17" s="89"/>
      <c r="M17" s="25"/>
    </row>
    <row r="18" spans="1:13" s="24" customFormat="1" ht="21.75" thickBot="1" x14ac:dyDescent="0.4">
      <c r="A18" s="23"/>
      <c r="B18" s="26">
        <v>2</v>
      </c>
      <c r="C18" s="96" t="str">
        <f ca="1">IF(ISBLANK(INDIRECT(ADDRESS(B18*2+2,3))),"",INDIRECT(ADDRESS(B18*2+2,3)))</f>
        <v>Федотов</v>
      </c>
      <c r="D18" s="96"/>
      <c r="E18" s="97"/>
      <c r="F18" s="27">
        <v>3</v>
      </c>
      <c r="G18" s="28">
        <v>13</v>
      </c>
      <c r="H18" s="98" t="str">
        <f ca="1">IF(ISBLANK(INDIRECT(ADDRESS(K18*2+2,3))),"",INDIRECT(ADDRESS(K18*2+2,3)))</f>
        <v>Педченко</v>
      </c>
      <c r="I18" s="96"/>
      <c r="J18" s="96"/>
      <c r="K18" s="26">
        <v>5</v>
      </c>
      <c r="L18" s="29" t="s">
        <v>6</v>
      </c>
      <c r="M18" s="30">
        <v>3</v>
      </c>
    </row>
    <row r="19" spans="1:13" s="24" customFormat="1" ht="21.75" thickBot="1" x14ac:dyDescent="0.4">
      <c r="A19" s="23"/>
      <c r="B19" s="26">
        <v>3</v>
      </c>
      <c r="C19" s="96" t="str">
        <f ca="1">IF(ISBLANK(INDIRECT(ADDRESS(B19*2+2,3))),"",INDIRECT(ADDRESS(B19*2+2,3)))</f>
        <v>Дубовицкий</v>
      </c>
      <c r="D19" s="96"/>
      <c r="E19" s="97"/>
      <c r="F19" s="27">
        <v>12</v>
      </c>
      <c r="G19" s="28">
        <v>8</v>
      </c>
      <c r="H19" s="98" t="str">
        <f ca="1">IF(ISBLANK(INDIRECT(ADDRESS(K19*2+2,3))),"",INDIRECT(ADDRESS(K19*2+2,3)))</f>
        <v>Дурынчева</v>
      </c>
      <c r="I19" s="96"/>
      <c r="J19" s="96"/>
      <c r="K19" s="26">
        <v>4</v>
      </c>
      <c r="L19" s="29" t="s">
        <v>6</v>
      </c>
      <c r="M19" s="30">
        <v>4</v>
      </c>
    </row>
    <row r="20" spans="1:13" s="24" customFormat="1" ht="21" x14ac:dyDescent="0.35">
      <c r="A20" s="23"/>
      <c r="M20" s="31"/>
    </row>
    <row r="21" spans="1:13" s="24" customFormat="1" ht="21.75" thickBot="1" x14ac:dyDescent="0.4">
      <c r="A21" s="23"/>
      <c r="B21" s="89" t="s">
        <v>7</v>
      </c>
      <c r="C21" s="89"/>
      <c r="D21" s="89"/>
      <c r="E21" s="89"/>
      <c r="F21" s="89"/>
      <c r="G21" s="89"/>
      <c r="H21" s="89"/>
      <c r="I21" s="89"/>
      <c r="J21" s="89"/>
      <c r="K21" s="89"/>
      <c r="M21" s="31"/>
    </row>
    <row r="22" spans="1:13" s="24" customFormat="1" ht="21.75" thickBot="1" x14ac:dyDescent="0.4">
      <c r="A22" s="23"/>
      <c r="B22" s="26">
        <v>5</v>
      </c>
      <c r="C22" s="96" t="str">
        <f ca="1">IF(ISBLANK(INDIRECT(ADDRESS(B22*2+2,3))),"",INDIRECT(ADDRESS(B22*2+2,3)))</f>
        <v>Педченко</v>
      </c>
      <c r="D22" s="96"/>
      <c r="E22" s="97"/>
      <c r="F22" s="27">
        <v>3</v>
      </c>
      <c r="G22" s="28">
        <v>13</v>
      </c>
      <c r="H22" s="98" t="str">
        <f ca="1">IF(ISBLANK(INDIRECT(ADDRESS(K22*2+2,3))),"",INDIRECT(ADDRESS(K22*2+2,3)))</f>
        <v>Дубовицкий</v>
      </c>
      <c r="I22" s="96"/>
      <c r="J22" s="96"/>
      <c r="K22" s="26">
        <v>3</v>
      </c>
      <c r="L22" s="29" t="s">
        <v>6</v>
      </c>
      <c r="M22" s="30">
        <v>5</v>
      </c>
    </row>
    <row r="23" spans="1:13" s="24" customFormat="1" ht="21.75" thickBot="1" x14ac:dyDescent="0.4">
      <c r="A23" s="23"/>
      <c r="B23" s="26">
        <v>1</v>
      </c>
      <c r="C23" s="96" t="str">
        <f ca="1">IF(ISBLANK(INDIRECT(ADDRESS(B23*2+2,3))),"",INDIRECT(ADDRESS(B23*2+2,3)))</f>
        <v>Тарасов</v>
      </c>
      <c r="D23" s="96"/>
      <c r="E23" s="97"/>
      <c r="F23" s="27">
        <v>2</v>
      </c>
      <c r="G23" s="28">
        <v>13</v>
      </c>
      <c r="H23" s="98" t="str">
        <f ca="1">IF(ISBLANK(INDIRECT(ADDRESS(K23*2+2,3))),"",INDIRECT(ADDRESS(K23*2+2,3)))</f>
        <v>Федотов</v>
      </c>
      <c r="I23" s="96"/>
      <c r="J23" s="96"/>
      <c r="K23" s="26">
        <v>2</v>
      </c>
      <c r="L23" s="29" t="s">
        <v>6</v>
      </c>
      <c r="M23" s="30">
        <v>6</v>
      </c>
    </row>
    <row r="24" spans="1:13" s="24" customFormat="1" ht="21" x14ac:dyDescent="0.35">
      <c r="A24" s="23"/>
      <c r="M24" s="31"/>
    </row>
    <row r="25" spans="1:13" s="24" customFormat="1" ht="21.75" thickBot="1" x14ac:dyDescent="0.4">
      <c r="A25" s="23"/>
      <c r="B25" s="89" t="s">
        <v>8</v>
      </c>
      <c r="C25" s="89"/>
      <c r="D25" s="89"/>
      <c r="E25" s="89"/>
      <c r="F25" s="89"/>
      <c r="G25" s="89"/>
      <c r="H25" s="89"/>
      <c r="I25" s="89"/>
      <c r="J25" s="89"/>
      <c r="K25" s="89"/>
      <c r="M25" s="31"/>
    </row>
    <row r="26" spans="1:13" s="24" customFormat="1" ht="21.75" thickBot="1" x14ac:dyDescent="0.4">
      <c r="A26" s="23"/>
      <c r="B26" s="26">
        <v>3</v>
      </c>
      <c r="C26" s="96" t="str">
        <f ca="1">IF(ISBLANK(INDIRECT(ADDRESS(B26*2+2,3))),"",INDIRECT(ADDRESS(B26*2+2,3)))</f>
        <v>Дубовицкий</v>
      </c>
      <c r="D26" s="96"/>
      <c r="E26" s="97"/>
      <c r="F26" s="27">
        <v>9</v>
      </c>
      <c r="G26" s="28">
        <v>13</v>
      </c>
      <c r="H26" s="98" t="str">
        <f ca="1">IF(ISBLANK(INDIRECT(ADDRESS(K26*2+2,3))),"",INDIRECT(ADDRESS(K26*2+2,3)))</f>
        <v>Тарасов</v>
      </c>
      <c r="I26" s="96"/>
      <c r="J26" s="96"/>
      <c r="K26" s="26">
        <v>1</v>
      </c>
      <c r="L26" s="29" t="s">
        <v>6</v>
      </c>
      <c r="M26" s="30">
        <v>1</v>
      </c>
    </row>
    <row r="27" spans="1:13" s="24" customFormat="1" ht="21.75" thickBot="1" x14ac:dyDescent="0.4">
      <c r="A27" s="23"/>
      <c r="B27" s="26">
        <v>4</v>
      </c>
      <c r="C27" s="96" t="str">
        <f ca="1">IF(ISBLANK(INDIRECT(ADDRESS(B27*2+2,3))),"",INDIRECT(ADDRESS(B27*2+2,3)))</f>
        <v>Дурынчева</v>
      </c>
      <c r="D27" s="96"/>
      <c r="E27" s="97"/>
      <c r="F27" s="27">
        <v>7</v>
      </c>
      <c r="G27" s="28">
        <v>13</v>
      </c>
      <c r="H27" s="98" t="str">
        <f ca="1">IF(ISBLANK(INDIRECT(ADDRESS(K27*2+2,3))),"",INDIRECT(ADDRESS(K27*2+2,3)))</f>
        <v>Педченко</v>
      </c>
      <c r="I27" s="96"/>
      <c r="J27" s="96"/>
      <c r="K27" s="26">
        <v>5</v>
      </c>
      <c r="L27" s="29" t="s">
        <v>6</v>
      </c>
      <c r="M27" s="30">
        <v>2</v>
      </c>
    </row>
    <row r="28" spans="1:13" s="24" customFormat="1" ht="21" x14ac:dyDescent="0.35">
      <c r="A28" s="23"/>
      <c r="M28" s="31"/>
    </row>
    <row r="29" spans="1:13" s="24" customFormat="1" ht="21.75" thickBot="1" x14ac:dyDescent="0.4">
      <c r="A29" s="23"/>
      <c r="B29" s="89" t="s">
        <v>9</v>
      </c>
      <c r="C29" s="89"/>
      <c r="D29" s="89"/>
      <c r="E29" s="89"/>
      <c r="F29" s="89"/>
      <c r="G29" s="89"/>
      <c r="H29" s="89"/>
      <c r="I29" s="89"/>
      <c r="J29" s="89"/>
      <c r="K29" s="89"/>
      <c r="M29" s="31"/>
    </row>
    <row r="30" spans="1:13" s="24" customFormat="1" ht="21.75" thickBot="1" x14ac:dyDescent="0.4">
      <c r="A30" s="23"/>
      <c r="B30" s="26">
        <v>1</v>
      </c>
      <c r="C30" s="96" t="str">
        <f ca="1">IF(ISBLANK(INDIRECT(ADDRESS(B30*2+2,3))),"",INDIRECT(ADDRESS(B30*2+2,3)))</f>
        <v>Тарасов</v>
      </c>
      <c r="D30" s="96"/>
      <c r="E30" s="97"/>
      <c r="F30" s="27">
        <v>7</v>
      </c>
      <c r="G30" s="28">
        <v>13</v>
      </c>
      <c r="H30" s="98" t="str">
        <f ca="1">IF(ISBLANK(INDIRECT(ADDRESS(K30*2+2,3))),"",INDIRECT(ADDRESS(K30*2+2,3)))</f>
        <v>Дурынчева</v>
      </c>
      <c r="I30" s="96"/>
      <c r="J30" s="96"/>
      <c r="K30" s="26">
        <v>4</v>
      </c>
      <c r="L30" s="29" t="s">
        <v>6</v>
      </c>
      <c r="M30" s="30">
        <v>3</v>
      </c>
    </row>
    <row r="31" spans="1:13" s="24" customFormat="1" ht="21.75" thickBot="1" x14ac:dyDescent="0.4">
      <c r="A31" s="23"/>
      <c r="B31" s="26">
        <v>2</v>
      </c>
      <c r="C31" s="96" t="str">
        <f ca="1">IF(ISBLANK(INDIRECT(ADDRESS(B31*2+2,3))),"",INDIRECT(ADDRESS(B31*2+2,3)))</f>
        <v>Федотов</v>
      </c>
      <c r="D31" s="96"/>
      <c r="E31" s="97"/>
      <c r="F31" s="27">
        <v>7</v>
      </c>
      <c r="G31" s="28">
        <v>8</v>
      </c>
      <c r="H31" s="98" t="str">
        <f ca="1">IF(ISBLANK(INDIRECT(ADDRESS(K31*2+2,3))),"",INDIRECT(ADDRESS(K31*2+2,3)))</f>
        <v>Дубовицкий</v>
      </c>
      <c r="I31" s="96"/>
      <c r="J31" s="96"/>
      <c r="K31" s="26">
        <v>3</v>
      </c>
      <c r="L31" s="29" t="s">
        <v>6</v>
      </c>
      <c r="M31" s="30">
        <v>4</v>
      </c>
    </row>
    <row r="32" spans="1:13" s="24" customFormat="1" ht="21" x14ac:dyDescent="0.35">
      <c r="A32" s="23"/>
      <c r="M32" s="31"/>
    </row>
    <row r="33" spans="1:13" s="24" customFormat="1" ht="21.75" thickBot="1" x14ac:dyDescent="0.4">
      <c r="A33" s="23"/>
      <c r="B33" s="89" t="s">
        <v>10</v>
      </c>
      <c r="C33" s="89"/>
      <c r="D33" s="89"/>
      <c r="E33" s="89"/>
      <c r="F33" s="89"/>
      <c r="G33" s="89"/>
      <c r="H33" s="89"/>
      <c r="I33" s="89"/>
      <c r="J33" s="89"/>
      <c r="K33" s="89"/>
      <c r="M33" s="31"/>
    </row>
    <row r="34" spans="1:13" s="24" customFormat="1" ht="21.75" thickBot="1" x14ac:dyDescent="0.4">
      <c r="A34" s="23"/>
      <c r="B34" s="26">
        <v>4</v>
      </c>
      <c r="C34" s="96" t="str">
        <f ca="1">IF(ISBLANK(INDIRECT(ADDRESS(B34*2+2,3))),"",INDIRECT(ADDRESS(B34*2+2,3)))</f>
        <v>Дурынчева</v>
      </c>
      <c r="D34" s="96"/>
      <c r="E34" s="97"/>
      <c r="F34" s="27">
        <v>7</v>
      </c>
      <c r="G34" s="28">
        <v>11</v>
      </c>
      <c r="H34" s="98" t="str">
        <f ca="1">IF(ISBLANK(INDIRECT(ADDRESS(K34*2+2,3))),"",INDIRECT(ADDRESS(K34*2+2,3)))</f>
        <v>Федотов</v>
      </c>
      <c r="I34" s="96"/>
      <c r="J34" s="96"/>
      <c r="K34" s="26">
        <v>2</v>
      </c>
      <c r="L34" s="29" t="s">
        <v>6</v>
      </c>
      <c r="M34" s="30">
        <v>5</v>
      </c>
    </row>
    <row r="35" spans="1:13" s="24" customFormat="1" ht="21.75" thickBot="1" x14ac:dyDescent="0.4">
      <c r="A35" s="23"/>
      <c r="B35" s="26">
        <v>5</v>
      </c>
      <c r="C35" s="96" t="str">
        <f ca="1">IF(ISBLANK(INDIRECT(ADDRESS(B35*2+2,3))),"",INDIRECT(ADDRESS(B35*2+2,3)))</f>
        <v>Педченко</v>
      </c>
      <c r="D35" s="96"/>
      <c r="E35" s="97"/>
      <c r="F35" s="27">
        <v>6</v>
      </c>
      <c r="G35" s="28">
        <v>11</v>
      </c>
      <c r="H35" s="98" t="str">
        <f ca="1">IF(ISBLANK(INDIRECT(ADDRESS(K35*2+2,3))),"",INDIRECT(ADDRESS(K35*2+2,3)))</f>
        <v>Тарасов</v>
      </c>
      <c r="I35" s="96"/>
      <c r="J35" s="96"/>
      <c r="K35" s="26">
        <v>1</v>
      </c>
      <c r="L35" s="29" t="s">
        <v>6</v>
      </c>
      <c r="M35" s="30">
        <v>6</v>
      </c>
    </row>
  </sheetData>
  <mergeCells count="47">
    <mergeCell ref="B33:K33"/>
    <mergeCell ref="C34:E34"/>
    <mergeCell ref="H34:J34"/>
    <mergeCell ref="C35:E35"/>
    <mergeCell ref="H35:J35"/>
    <mergeCell ref="C31:E31"/>
    <mergeCell ref="H31:J31"/>
    <mergeCell ref="C22:E22"/>
    <mergeCell ref="H22:J22"/>
    <mergeCell ref="C23:E23"/>
    <mergeCell ref="H23:J23"/>
    <mergeCell ref="B25:K25"/>
    <mergeCell ref="C26:E26"/>
    <mergeCell ref="H26:J26"/>
    <mergeCell ref="C27:E27"/>
    <mergeCell ref="H27:J27"/>
    <mergeCell ref="B29:K29"/>
    <mergeCell ref="C30:E30"/>
    <mergeCell ref="H30:J30"/>
    <mergeCell ref="B21:K21"/>
    <mergeCell ref="B10:B11"/>
    <mergeCell ref="C10:E11"/>
    <mergeCell ref="K10:K11"/>
    <mergeCell ref="M10:M11"/>
    <mergeCell ref="B12:B13"/>
    <mergeCell ref="C12:E13"/>
    <mergeCell ref="K12:K13"/>
    <mergeCell ref="M12:M13"/>
    <mergeCell ref="B17:K17"/>
    <mergeCell ref="C18:E18"/>
    <mergeCell ref="H18:J18"/>
    <mergeCell ref="C19:E19"/>
    <mergeCell ref="H19:J19"/>
    <mergeCell ref="B6:B7"/>
    <mergeCell ref="C6:E7"/>
    <mergeCell ref="K6:K7"/>
    <mergeCell ref="M6:M7"/>
    <mergeCell ref="B8:B9"/>
    <mergeCell ref="C8:E9"/>
    <mergeCell ref="K8:K9"/>
    <mergeCell ref="M8:M9"/>
    <mergeCell ref="M4:M5"/>
    <mergeCell ref="B1:K1"/>
    <mergeCell ref="C3:E3"/>
    <mergeCell ref="B4:B5"/>
    <mergeCell ref="C4:E5"/>
    <mergeCell ref="K4:K5"/>
  </mergeCells>
  <pageMargins left="0.25" right="0.25" top="0.75" bottom="0.75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35"/>
  <sheetViews>
    <sheetView workbookViewId="0">
      <selection activeCell="C4" sqref="C4:E5"/>
    </sheetView>
  </sheetViews>
  <sheetFormatPr defaultRowHeight="15" x14ac:dyDescent="0.25"/>
  <cols>
    <col min="1" max="1" width="4" style="48" customWidth="1"/>
    <col min="2" max="12" width="10.28515625" customWidth="1"/>
    <col min="13" max="13" width="10.28515625" style="32" customWidth="1"/>
    <col min="14" max="15" width="10.28515625" customWidth="1"/>
  </cols>
  <sheetData>
    <row r="1" spans="2:13" ht="31.5" x14ac:dyDescent="0.25">
      <c r="B1" s="71" t="s">
        <v>28</v>
      </c>
      <c r="C1" s="71"/>
      <c r="D1" s="71"/>
      <c r="E1" s="71"/>
      <c r="F1" s="71"/>
      <c r="G1" s="71"/>
      <c r="H1" s="71"/>
      <c r="I1" s="71"/>
      <c r="J1" s="71"/>
      <c r="K1" s="71"/>
      <c r="M1"/>
    </row>
    <row r="2" spans="2:13" ht="15.75" thickBot="1" x14ac:dyDescent="0.3">
      <c r="M2"/>
    </row>
    <row r="3" spans="2:13" ht="15.75" thickBot="1" x14ac:dyDescent="0.3">
      <c r="B3" s="47"/>
      <c r="C3" s="72" t="s">
        <v>0</v>
      </c>
      <c r="D3" s="73"/>
      <c r="E3" s="74"/>
      <c r="F3" s="3">
        <v>1</v>
      </c>
      <c r="G3" s="3">
        <v>2</v>
      </c>
      <c r="H3" s="3">
        <v>3</v>
      </c>
      <c r="I3" s="4">
        <v>4</v>
      </c>
      <c r="J3" s="4">
        <v>5</v>
      </c>
      <c r="K3" s="47" t="s">
        <v>1</v>
      </c>
      <c r="L3" s="3" t="s">
        <v>2</v>
      </c>
      <c r="M3" s="5" t="s">
        <v>3</v>
      </c>
    </row>
    <row r="4" spans="2:13" ht="21" x14ac:dyDescent="0.25">
      <c r="B4" s="75">
        <v>1</v>
      </c>
      <c r="C4" s="99" t="s">
        <v>201</v>
      </c>
      <c r="D4" s="100"/>
      <c r="E4" s="101"/>
      <c r="F4" s="6" t="s">
        <v>4</v>
      </c>
      <c r="G4" s="7" t="str">
        <f ca="1">INDIRECT(ADDRESS(23,6))&amp;":"&amp;INDIRECT(ADDRESS(23,7))</f>
        <v>1:13</v>
      </c>
      <c r="H4" s="7" t="str">
        <f ca="1">INDIRECT(ADDRESS(26,7))&amp;":"&amp;INDIRECT(ADDRESS(26,6))</f>
        <v>10:7</v>
      </c>
      <c r="I4" s="7" t="str">
        <f ca="1">INDIRECT(ADDRESS(30,6))&amp;":"&amp;INDIRECT(ADDRESS(30,7))</f>
        <v>13:8</v>
      </c>
      <c r="J4" s="8" t="str">
        <f ca="1">INDIRECT(ADDRESS(35,7))&amp;":"&amp;INDIRECT(ADDRESS(35,6))</f>
        <v>12:5</v>
      </c>
      <c r="K4" s="83">
        <f ca="1">IF(COUNT(F5:J5)=0,"",COUNTIF(F5:J5,"&gt;0")+0.5*COUNTIF(F5:J5,0))</f>
        <v>3</v>
      </c>
      <c r="L4" s="9"/>
      <c r="M4" s="69">
        <v>2</v>
      </c>
    </row>
    <row r="5" spans="2:13" ht="21" x14ac:dyDescent="0.25">
      <c r="B5" s="76"/>
      <c r="C5" s="86"/>
      <c r="D5" s="87"/>
      <c r="E5" s="88"/>
      <c r="F5" s="10" t="s">
        <v>4</v>
      </c>
      <c r="G5" s="11">
        <f ca="1">IF(LEN(INDIRECT(ADDRESS(ROW()-1, COLUMN())))=1,"",INDIRECT(ADDRESS(23,6))-INDIRECT(ADDRESS(23,7)))</f>
        <v>-12</v>
      </c>
      <c r="H5" s="11">
        <f ca="1">IF(LEN(INDIRECT(ADDRESS(ROW()-1, COLUMN())))=1,"",INDIRECT(ADDRESS(26,7))-INDIRECT(ADDRESS(26,6)))</f>
        <v>3</v>
      </c>
      <c r="I5" s="11">
        <f ca="1">IF(LEN(INDIRECT(ADDRESS(ROW()-1, COLUMN())))=1,"",INDIRECT(ADDRESS(30,6))-INDIRECT(ADDRESS(30,7)))</f>
        <v>5</v>
      </c>
      <c r="J5" s="12">
        <f ca="1">IF(LEN(INDIRECT(ADDRESS(ROW()-1, COLUMN())))=1,"",INDIRECT(ADDRESS(35,7))-INDIRECT(ADDRESS(35,6)))</f>
        <v>7</v>
      </c>
      <c r="K5" s="84"/>
      <c r="L5" s="11">
        <f ca="1">IF(COUNT(F5:J5)=0,"",SUM(F5:J5))</f>
        <v>3</v>
      </c>
      <c r="M5" s="70"/>
    </row>
    <row r="6" spans="2:13" ht="21" x14ac:dyDescent="0.25">
      <c r="B6" s="85">
        <v>2</v>
      </c>
      <c r="C6" s="86" t="s">
        <v>202</v>
      </c>
      <c r="D6" s="87"/>
      <c r="E6" s="88"/>
      <c r="F6" s="13" t="str">
        <f ca="1">INDIRECT(ADDRESS(23,7))&amp;":"&amp;INDIRECT(ADDRESS(23,6))</f>
        <v>13:1</v>
      </c>
      <c r="G6" s="14" t="s">
        <v>4</v>
      </c>
      <c r="H6" s="15" t="str">
        <f ca="1">INDIRECT(ADDRESS(31,6))&amp;":"&amp;INDIRECT(ADDRESS(31,7))</f>
        <v>13:11</v>
      </c>
      <c r="I6" s="15" t="str">
        <f ca="1">INDIRECT(ADDRESS(34,7))&amp;":"&amp;INDIRECT(ADDRESS(34,6))</f>
        <v>13:8</v>
      </c>
      <c r="J6" s="16" t="str">
        <f ca="1">INDIRECT(ADDRESS(18,6))&amp;":"&amp;INDIRECT(ADDRESS(18,7))</f>
        <v>13:8</v>
      </c>
      <c r="K6" s="84">
        <f ca="1">IF(COUNT(F7:J7)=0,"",COUNTIF(F7:J7,"&gt;0")+0.5*COUNTIF(F7:J7,0))</f>
        <v>4</v>
      </c>
      <c r="L6" s="11"/>
      <c r="M6" s="70">
        <v>1</v>
      </c>
    </row>
    <row r="7" spans="2:13" ht="21" x14ac:dyDescent="0.25">
      <c r="B7" s="76"/>
      <c r="C7" s="86"/>
      <c r="D7" s="87"/>
      <c r="E7" s="88"/>
      <c r="F7" s="17">
        <f ca="1">IF(LEN(INDIRECT(ADDRESS(ROW()-1, COLUMN())))=1,"",INDIRECT(ADDRESS(23,7))-INDIRECT(ADDRESS(23,6)))</f>
        <v>12</v>
      </c>
      <c r="G7" s="18" t="s">
        <v>4</v>
      </c>
      <c r="H7" s="11">
        <f ca="1">IF(LEN(INDIRECT(ADDRESS(ROW()-1, COLUMN())))=1,"",INDIRECT(ADDRESS(31,6))-INDIRECT(ADDRESS(31,7)))</f>
        <v>2</v>
      </c>
      <c r="I7" s="11">
        <f ca="1">IF(LEN(INDIRECT(ADDRESS(ROW()-1, COLUMN())))=1,"",INDIRECT(ADDRESS(34,7))-INDIRECT(ADDRESS(34,6)))</f>
        <v>5</v>
      </c>
      <c r="J7" s="12">
        <f ca="1">IF(LEN(INDIRECT(ADDRESS(ROW()-1, COLUMN())))=1,"",INDIRECT(ADDRESS(18,6))-INDIRECT(ADDRESS(18,7)))</f>
        <v>5</v>
      </c>
      <c r="K7" s="84"/>
      <c r="L7" s="11">
        <f ca="1">IF(COUNT(F7:J7)=0,"",SUM(F7:J7))</f>
        <v>24</v>
      </c>
      <c r="M7" s="70"/>
    </row>
    <row r="8" spans="2:13" ht="21" x14ac:dyDescent="0.25">
      <c r="B8" s="85">
        <v>3</v>
      </c>
      <c r="C8" s="80" t="s">
        <v>203</v>
      </c>
      <c r="D8" s="81"/>
      <c r="E8" s="82"/>
      <c r="F8" s="13" t="str">
        <f ca="1">INDIRECT(ADDRESS(26,6))&amp;":"&amp;INDIRECT(ADDRESS(26,7))</f>
        <v>7:10</v>
      </c>
      <c r="G8" s="15" t="str">
        <f ca="1">INDIRECT(ADDRESS(31,7))&amp;":"&amp;INDIRECT(ADDRESS(31,6))</f>
        <v>11:13</v>
      </c>
      <c r="H8" s="14" t="s">
        <v>4</v>
      </c>
      <c r="I8" s="15" t="str">
        <f ca="1">INDIRECT(ADDRESS(19,6))&amp;":"&amp;INDIRECT(ADDRESS(19,7))</f>
        <v>13:1</v>
      </c>
      <c r="J8" s="16" t="str">
        <f ca="1">INDIRECT(ADDRESS(22,7))&amp;":"&amp;INDIRECT(ADDRESS(22,6))</f>
        <v>7:13</v>
      </c>
      <c r="K8" s="84">
        <f ca="1">IF(COUNT(F9:J9)=0,"",COUNTIF(F9:J9,"&gt;0")+0.5*COUNTIF(F9:J9,0))</f>
        <v>1</v>
      </c>
      <c r="L8" s="11"/>
      <c r="M8" s="70">
        <v>4</v>
      </c>
    </row>
    <row r="9" spans="2:13" ht="21" x14ac:dyDescent="0.25">
      <c r="B9" s="76"/>
      <c r="C9" s="80"/>
      <c r="D9" s="81"/>
      <c r="E9" s="82"/>
      <c r="F9" s="17">
        <f ca="1">IF(LEN(INDIRECT(ADDRESS(ROW()-1, COLUMN())))=1,"",INDIRECT(ADDRESS(26,6))-INDIRECT(ADDRESS(26,7)))</f>
        <v>-3</v>
      </c>
      <c r="G9" s="11">
        <f ca="1">IF(LEN(INDIRECT(ADDRESS(ROW()-1, COLUMN())))=1,"",INDIRECT(ADDRESS(31,7))-INDIRECT(ADDRESS(31,6)))</f>
        <v>-2</v>
      </c>
      <c r="H9" s="18" t="s">
        <v>4</v>
      </c>
      <c r="I9" s="11">
        <f ca="1">IF(LEN(INDIRECT(ADDRESS(ROW()-1, COLUMN())))=1,"",INDIRECT(ADDRESS(19,6))-INDIRECT(ADDRESS(19,7)))</f>
        <v>12</v>
      </c>
      <c r="J9" s="12">
        <f ca="1">IF(LEN(INDIRECT(ADDRESS(ROW()-1, COLUMN())))=1,"",INDIRECT(ADDRESS(22,7))-INDIRECT(ADDRESS(22,6)))</f>
        <v>-6</v>
      </c>
      <c r="K9" s="84"/>
      <c r="L9" s="11">
        <f ca="1">IF(COUNT(F9:J9)=0,"",SUM(F9:J9))</f>
        <v>1</v>
      </c>
      <c r="M9" s="70"/>
    </row>
    <row r="10" spans="2:13" ht="21" x14ac:dyDescent="0.25">
      <c r="B10" s="85">
        <v>4</v>
      </c>
      <c r="C10" s="80" t="s">
        <v>204</v>
      </c>
      <c r="D10" s="81"/>
      <c r="E10" s="82"/>
      <c r="F10" s="13" t="str">
        <f ca="1">INDIRECT(ADDRESS(30,7))&amp;":"&amp;INDIRECT(ADDRESS(30,6))</f>
        <v>8:13</v>
      </c>
      <c r="G10" s="15" t="str">
        <f ca="1">INDIRECT(ADDRESS(34,6))&amp;":"&amp;INDIRECT(ADDRESS(34,7))</f>
        <v>8:13</v>
      </c>
      <c r="H10" s="15" t="str">
        <f ca="1">INDIRECT(ADDRESS(19,7))&amp;":"&amp;INDIRECT(ADDRESS(19,6))</f>
        <v>1:13</v>
      </c>
      <c r="I10" s="14" t="s">
        <v>4</v>
      </c>
      <c r="J10" s="16" t="str">
        <f ca="1">INDIRECT(ADDRESS(27,6))&amp;":"&amp;INDIRECT(ADDRESS(27,7))</f>
        <v>10:12</v>
      </c>
      <c r="K10" s="84">
        <f ca="1">IF(COUNT(F11:J11)=0,"",COUNTIF(F11:J11,"&gt;0")+0.5*COUNTIF(F11:J11,0))</f>
        <v>0</v>
      </c>
      <c r="L10" s="11"/>
      <c r="M10" s="70">
        <v>5</v>
      </c>
    </row>
    <row r="11" spans="2:13" ht="21" x14ac:dyDescent="0.25">
      <c r="B11" s="76"/>
      <c r="C11" s="80"/>
      <c r="D11" s="81"/>
      <c r="E11" s="82"/>
      <c r="F11" s="17">
        <f ca="1">IF(LEN(INDIRECT(ADDRESS(ROW()-1, COLUMN())))=1,"",INDIRECT(ADDRESS(30,7))-INDIRECT(ADDRESS(30,6)))</f>
        <v>-5</v>
      </c>
      <c r="G11" s="11">
        <f ca="1">IF(LEN(INDIRECT(ADDRESS(ROW()-1, COLUMN())))=1,"",INDIRECT(ADDRESS(34,6))-INDIRECT(ADDRESS(34,7)))</f>
        <v>-5</v>
      </c>
      <c r="H11" s="11">
        <f ca="1">IF(LEN(INDIRECT(ADDRESS(ROW()-1, COLUMN())))=1,"",INDIRECT(ADDRESS(19,7))-INDIRECT(ADDRESS(19,6)))</f>
        <v>-12</v>
      </c>
      <c r="I11" s="18" t="s">
        <v>4</v>
      </c>
      <c r="J11" s="12">
        <f ca="1">IF(LEN(INDIRECT(ADDRESS(ROW()-1, COLUMN())))=1,"",INDIRECT(ADDRESS(27,6))-INDIRECT(ADDRESS(27,7)))</f>
        <v>-2</v>
      </c>
      <c r="K11" s="84"/>
      <c r="L11" s="11">
        <f ca="1">IF(COUNT(F11:J11)=0,"",SUM(F11:J11))</f>
        <v>-24</v>
      </c>
      <c r="M11" s="70"/>
    </row>
    <row r="12" spans="2:13" ht="21" x14ac:dyDescent="0.25">
      <c r="B12" s="85">
        <v>5</v>
      </c>
      <c r="C12" s="80" t="s">
        <v>205</v>
      </c>
      <c r="D12" s="81"/>
      <c r="E12" s="82"/>
      <c r="F12" s="13" t="str">
        <f ca="1">INDIRECT(ADDRESS(35,6))&amp;":"&amp;INDIRECT(ADDRESS(35,7))</f>
        <v>5:12</v>
      </c>
      <c r="G12" s="15" t="str">
        <f ca="1">INDIRECT(ADDRESS(18,7))&amp;":"&amp;INDIRECT(ADDRESS(18,6))</f>
        <v>8:13</v>
      </c>
      <c r="H12" s="15" t="str">
        <f ca="1">INDIRECT(ADDRESS(22,6))&amp;":"&amp;INDIRECT(ADDRESS(22,7))</f>
        <v>13:7</v>
      </c>
      <c r="I12" s="15" t="str">
        <f ca="1">INDIRECT(ADDRESS(27,7))&amp;":"&amp;INDIRECT(ADDRESS(27,6))</f>
        <v>12:10</v>
      </c>
      <c r="J12" s="19" t="s">
        <v>4</v>
      </c>
      <c r="K12" s="84">
        <f ca="1">IF(COUNT(F13:J13)=0,"",COUNTIF(F13:J13,"&gt;0")+0.5*COUNTIF(F13:J13,0))</f>
        <v>2</v>
      </c>
      <c r="L12" s="11"/>
      <c r="M12" s="70">
        <v>3</v>
      </c>
    </row>
    <row r="13" spans="2:13" ht="21.75" thickBot="1" x14ac:dyDescent="0.3">
      <c r="B13" s="90"/>
      <c r="C13" s="91"/>
      <c r="D13" s="92"/>
      <c r="E13" s="93"/>
      <c r="F13" s="20">
        <f ca="1">IF(LEN(INDIRECT(ADDRESS(ROW()-1, COLUMN())))=1,"",INDIRECT(ADDRESS(35,6))-INDIRECT(ADDRESS(35,7)))</f>
        <v>-7</v>
      </c>
      <c r="G13" s="21">
        <f ca="1">IF(LEN(INDIRECT(ADDRESS(ROW()-1, COLUMN())))=1,"",INDIRECT(ADDRESS(18,7))-INDIRECT(ADDRESS(18,6)))</f>
        <v>-5</v>
      </c>
      <c r="H13" s="21">
        <f ca="1">IF(LEN(INDIRECT(ADDRESS(ROW()-1, COLUMN())))=1,"",INDIRECT(ADDRESS(22,6))-INDIRECT(ADDRESS(22,7)))</f>
        <v>6</v>
      </c>
      <c r="I13" s="21">
        <f ca="1">IF(LEN(INDIRECT(ADDRESS(ROW()-1, COLUMN())))=1,"",INDIRECT(ADDRESS(27,7))-INDIRECT(ADDRESS(27,6)))</f>
        <v>2</v>
      </c>
      <c r="J13" s="22" t="s">
        <v>4</v>
      </c>
      <c r="K13" s="94"/>
      <c r="L13" s="21">
        <f ca="1">IF(COUNT(F13:J13)=0,"",SUM(F13:J13))</f>
        <v>-4</v>
      </c>
      <c r="M13" s="95"/>
    </row>
    <row r="14" spans="2:13" x14ac:dyDescent="0.25">
      <c r="M14"/>
    </row>
    <row r="15" spans="2:13" x14ac:dyDescent="0.25">
      <c r="M15"/>
    </row>
    <row r="16" spans="2:13" x14ac:dyDescent="0.25">
      <c r="M16"/>
    </row>
    <row r="17" spans="1:13" s="24" customFormat="1" ht="21.75" thickBot="1" x14ac:dyDescent="0.4">
      <c r="A17" s="23"/>
      <c r="B17" s="89" t="s">
        <v>5</v>
      </c>
      <c r="C17" s="89"/>
      <c r="D17" s="89"/>
      <c r="E17" s="89"/>
      <c r="F17" s="89"/>
      <c r="G17" s="89"/>
      <c r="H17" s="89"/>
      <c r="I17" s="89"/>
      <c r="J17" s="89"/>
      <c r="K17" s="89"/>
      <c r="M17" s="25"/>
    </row>
    <row r="18" spans="1:13" s="24" customFormat="1" ht="21.75" thickBot="1" x14ac:dyDescent="0.4">
      <c r="A18" s="23"/>
      <c r="B18" s="26">
        <v>2</v>
      </c>
      <c r="C18" s="96" t="str">
        <f ca="1">IF(ISBLANK(INDIRECT(ADDRESS(B18*2+2,3))),"",INDIRECT(ADDRESS(B18*2+2,3)))</f>
        <v>Анухин</v>
      </c>
      <c r="D18" s="96"/>
      <c r="E18" s="97"/>
      <c r="F18" s="27">
        <v>13</v>
      </c>
      <c r="G18" s="28">
        <v>8</v>
      </c>
      <c r="H18" s="98" t="str">
        <f ca="1">IF(ISBLANK(INDIRECT(ADDRESS(K18*2+2,3))),"",INDIRECT(ADDRESS(K18*2+2,3)))</f>
        <v>Мишарин</v>
      </c>
      <c r="I18" s="96"/>
      <c r="J18" s="96"/>
      <c r="K18" s="26">
        <v>5</v>
      </c>
      <c r="L18" s="29" t="s">
        <v>6</v>
      </c>
      <c r="M18" s="46">
        <v>5</v>
      </c>
    </row>
    <row r="19" spans="1:13" s="24" customFormat="1" ht="21.75" thickBot="1" x14ac:dyDescent="0.4">
      <c r="A19" s="23"/>
      <c r="B19" s="26">
        <v>3</v>
      </c>
      <c r="C19" s="96" t="str">
        <f ca="1">IF(ISBLANK(INDIRECT(ADDRESS(B19*2+2,3))),"",INDIRECT(ADDRESS(B19*2+2,3)))</f>
        <v>Лямунов</v>
      </c>
      <c r="D19" s="96"/>
      <c r="E19" s="97"/>
      <c r="F19" s="27">
        <v>13</v>
      </c>
      <c r="G19" s="28">
        <v>1</v>
      </c>
      <c r="H19" s="98" t="str">
        <f ca="1">IF(ISBLANK(INDIRECT(ADDRESS(K19*2+2,3))),"",INDIRECT(ADDRESS(K19*2+2,3)))</f>
        <v>Иванов</v>
      </c>
      <c r="I19" s="96"/>
      <c r="J19" s="96"/>
      <c r="K19" s="26">
        <v>4</v>
      </c>
      <c r="L19" s="29" t="s">
        <v>6</v>
      </c>
      <c r="M19" s="46">
        <v>6</v>
      </c>
    </row>
    <row r="20" spans="1:13" s="24" customFormat="1" ht="21" x14ac:dyDescent="0.35">
      <c r="A20" s="23"/>
      <c r="M20" s="31"/>
    </row>
    <row r="21" spans="1:13" s="24" customFormat="1" ht="21.75" thickBot="1" x14ac:dyDescent="0.4">
      <c r="A21" s="23"/>
      <c r="B21" s="89" t="s">
        <v>7</v>
      </c>
      <c r="C21" s="89"/>
      <c r="D21" s="89"/>
      <c r="E21" s="89"/>
      <c r="F21" s="89"/>
      <c r="G21" s="89"/>
      <c r="H21" s="89"/>
      <c r="I21" s="89"/>
      <c r="J21" s="89"/>
      <c r="K21" s="89"/>
      <c r="M21" s="31"/>
    </row>
    <row r="22" spans="1:13" s="24" customFormat="1" ht="21.75" thickBot="1" x14ac:dyDescent="0.4">
      <c r="A22" s="23"/>
      <c r="B22" s="26">
        <v>5</v>
      </c>
      <c r="C22" s="96" t="str">
        <f ca="1">IF(ISBLANK(INDIRECT(ADDRESS(B22*2+2,3))),"",INDIRECT(ADDRESS(B22*2+2,3)))</f>
        <v>Мишарин</v>
      </c>
      <c r="D22" s="96"/>
      <c r="E22" s="97"/>
      <c r="F22" s="27">
        <v>13</v>
      </c>
      <c r="G22" s="28">
        <v>7</v>
      </c>
      <c r="H22" s="98" t="str">
        <f ca="1">IF(ISBLANK(INDIRECT(ADDRESS(K22*2+2,3))),"",INDIRECT(ADDRESS(K22*2+2,3)))</f>
        <v>Лямунов</v>
      </c>
      <c r="I22" s="96"/>
      <c r="J22" s="96"/>
      <c r="K22" s="26">
        <v>3</v>
      </c>
      <c r="L22" s="29" t="s">
        <v>6</v>
      </c>
      <c r="M22" s="46">
        <v>1</v>
      </c>
    </row>
    <row r="23" spans="1:13" s="24" customFormat="1" ht="21.75" thickBot="1" x14ac:dyDescent="0.4">
      <c r="A23" s="23"/>
      <c r="B23" s="26">
        <v>1</v>
      </c>
      <c r="C23" s="96" t="str">
        <f ca="1">IF(ISBLANK(INDIRECT(ADDRESS(B23*2+2,3))),"",INDIRECT(ADDRESS(B23*2+2,3)))</f>
        <v>Крошилов</v>
      </c>
      <c r="D23" s="96"/>
      <c r="E23" s="97"/>
      <c r="F23" s="27">
        <v>1</v>
      </c>
      <c r="G23" s="28">
        <v>13</v>
      </c>
      <c r="H23" s="98" t="str">
        <f ca="1">IF(ISBLANK(INDIRECT(ADDRESS(K23*2+2,3))),"",INDIRECT(ADDRESS(K23*2+2,3)))</f>
        <v>Анухин</v>
      </c>
      <c r="I23" s="96"/>
      <c r="J23" s="96"/>
      <c r="K23" s="26">
        <v>2</v>
      </c>
      <c r="L23" s="29" t="s">
        <v>6</v>
      </c>
      <c r="M23" s="46">
        <v>2</v>
      </c>
    </row>
    <row r="24" spans="1:13" s="24" customFormat="1" ht="21" x14ac:dyDescent="0.35">
      <c r="A24" s="23"/>
      <c r="M24" s="31"/>
    </row>
    <row r="25" spans="1:13" s="24" customFormat="1" ht="21.75" thickBot="1" x14ac:dyDescent="0.4">
      <c r="A25" s="23"/>
      <c r="B25" s="89" t="s">
        <v>8</v>
      </c>
      <c r="C25" s="89"/>
      <c r="D25" s="89"/>
      <c r="E25" s="89"/>
      <c r="F25" s="89"/>
      <c r="G25" s="89"/>
      <c r="H25" s="89"/>
      <c r="I25" s="89"/>
      <c r="J25" s="89"/>
      <c r="K25" s="89"/>
      <c r="M25" s="31"/>
    </row>
    <row r="26" spans="1:13" s="24" customFormat="1" ht="21.75" thickBot="1" x14ac:dyDescent="0.4">
      <c r="A26" s="23"/>
      <c r="B26" s="26">
        <v>3</v>
      </c>
      <c r="C26" s="96" t="str">
        <f ca="1">IF(ISBLANK(INDIRECT(ADDRESS(B26*2+2,3))),"",INDIRECT(ADDRESS(B26*2+2,3)))</f>
        <v>Лямунов</v>
      </c>
      <c r="D26" s="96"/>
      <c r="E26" s="97"/>
      <c r="F26" s="27">
        <v>7</v>
      </c>
      <c r="G26" s="28">
        <v>10</v>
      </c>
      <c r="H26" s="98" t="str">
        <f ca="1">IF(ISBLANK(INDIRECT(ADDRESS(K26*2+2,3))),"",INDIRECT(ADDRESS(K26*2+2,3)))</f>
        <v>Крошилов</v>
      </c>
      <c r="I26" s="96"/>
      <c r="J26" s="96"/>
      <c r="K26" s="26">
        <v>1</v>
      </c>
      <c r="L26" s="29" t="s">
        <v>6</v>
      </c>
      <c r="M26" s="46">
        <v>3</v>
      </c>
    </row>
    <row r="27" spans="1:13" s="24" customFormat="1" ht="21.75" thickBot="1" x14ac:dyDescent="0.4">
      <c r="A27" s="23"/>
      <c r="B27" s="26">
        <v>4</v>
      </c>
      <c r="C27" s="96" t="str">
        <f ca="1">IF(ISBLANK(INDIRECT(ADDRESS(B27*2+2,3))),"",INDIRECT(ADDRESS(B27*2+2,3)))</f>
        <v>Иванов</v>
      </c>
      <c r="D27" s="96"/>
      <c r="E27" s="97"/>
      <c r="F27" s="27">
        <v>10</v>
      </c>
      <c r="G27" s="28">
        <v>12</v>
      </c>
      <c r="H27" s="98" t="str">
        <f ca="1">IF(ISBLANK(INDIRECT(ADDRESS(K27*2+2,3))),"",INDIRECT(ADDRESS(K27*2+2,3)))</f>
        <v>Мишарин</v>
      </c>
      <c r="I27" s="96"/>
      <c r="J27" s="96"/>
      <c r="K27" s="26">
        <v>5</v>
      </c>
      <c r="L27" s="29" t="s">
        <v>6</v>
      </c>
      <c r="M27" s="46">
        <v>4</v>
      </c>
    </row>
    <row r="28" spans="1:13" s="24" customFormat="1" ht="21" x14ac:dyDescent="0.35">
      <c r="A28" s="23"/>
      <c r="M28" s="31"/>
    </row>
    <row r="29" spans="1:13" s="24" customFormat="1" ht="21.75" thickBot="1" x14ac:dyDescent="0.4">
      <c r="A29" s="23"/>
      <c r="B29" s="89" t="s">
        <v>9</v>
      </c>
      <c r="C29" s="89"/>
      <c r="D29" s="89"/>
      <c r="E29" s="89"/>
      <c r="F29" s="89"/>
      <c r="G29" s="89"/>
      <c r="H29" s="89"/>
      <c r="I29" s="89"/>
      <c r="J29" s="89"/>
      <c r="K29" s="89"/>
      <c r="M29" s="31"/>
    </row>
    <row r="30" spans="1:13" s="24" customFormat="1" ht="21.75" thickBot="1" x14ac:dyDescent="0.4">
      <c r="A30" s="23"/>
      <c r="B30" s="26">
        <v>1</v>
      </c>
      <c r="C30" s="96" t="str">
        <f ca="1">IF(ISBLANK(INDIRECT(ADDRESS(B30*2+2,3))),"",INDIRECT(ADDRESS(B30*2+2,3)))</f>
        <v>Крошилов</v>
      </c>
      <c r="D30" s="96"/>
      <c r="E30" s="97"/>
      <c r="F30" s="27">
        <v>13</v>
      </c>
      <c r="G30" s="28">
        <v>8</v>
      </c>
      <c r="H30" s="98" t="str">
        <f ca="1">IF(ISBLANK(INDIRECT(ADDRESS(K30*2+2,3))),"",INDIRECT(ADDRESS(K30*2+2,3)))</f>
        <v>Иванов</v>
      </c>
      <c r="I30" s="96"/>
      <c r="J30" s="96"/>
      <c r="K30" s="26">
        <v>4</v>
      </c>
      <c r="L30" s="29" t="s">
        <v>6</v>
      </c>
      <c r="M30" s="46">
        <v>5</v>
      </c>
    </row>
    <row r="31" spans="1:13" s="24" customFormat="1" ht="21.75" thickBot="1" x14ac:dyDescent="0.4">
      <c r="A31" s="23"/>
      <c r="B31" s="26">
        <v>2</v>
      </c>
      <c r="C31" s="96" t="str">
        <f ca="1">IF(ISBLANK(INDIRECT(ADDRESS(B31*2+2,3))),"",INDIRECT(ADDRESS(B31*2+2,3)))</f>
        <v>Анухин</v>
      </c>
      <c r="D31" s="96"/>
      <c r="E31" s="97"/>
      <c r="F31" s="27">
        <v>13</v>
      </c>
      <c r="G31" s="28">
        <v>11</v>
      </c>
      <c r="H31" s="98" t="str">
        <f ca="1">IF(ISBLANK(INDIRECT(ADDRESS(K31*2+2,3))),"",INDIRECT(ADDRESS(K31*2+2,3)))</f>
        <v>Лямунов</v>
      </c>
      <c r="I31" s="96"/>
      <c r="J31" s="96"/>
      <c r="K31" s="26">
        <v>3</v>
      </c>
      <c r="L31" s="29" t="s">
        <v>6</v>
      </c>
      <c r="M31" s="46">
        <v>6</v>
      </c>
    </row>
    <row r="32" spans="1:13" s="24" customFormat="1" ht="21" x14ac:dyDescent="0.35">
      <c r="A32" s="23"/>
      <c r="M32" s="31"/>
    </row>
    <row r="33" spans="1:13" s="24" customFormat="1" ht="21.75" thickBot="1" x14ac:dyDescent="0.4">
      <c r="A33" s="23"/>
      <c r="B33" s="89" t="s">
        <v>10</v>
      </c>
      <c r="C33" s="89"/>
      <c r="D33" s="89"/>
      <c r="E33" s="89"/>
      <c r="F33" s="89"/>
      <c r="G33" s="89"/>
      <c r="H33" s="89"/>
      <c r="I33" s="89"/>
      <c r="J33" s="89"/>
      <c r="K33" s="89"/>
      <c r="M33" s="31"/>
    </row>
    <row r="34" spans="1:13" s="24" customFormat="1" ht="21.75" thickBot="1" x14ac:dyDescent="0.4">
      <c r="A34" s="23"/>
      <c r="B34" s="26">
        <v>4</v>
      </c>
      <c r="C34" s="96" t="str">
        <f ca="1">IF(ISBLANK(INDIRECT(ADDRESS(B34*2+2,3))),"",INDIRECT(ADDRESS(B34*2+2,3)))</f>
        <v>Иванов</v>
      </c>
      <c r="D34" s="96"/>
      <c r="E34" s="97"/>
      <c r="F34" s="27">
        <v>8</v>
      </c>
      <c r="G34" s="28">
        <v>13</v>
      </c>
      <c r="H34" s="98" t="str">
        <f ca="1">IF(ISBLANK(INDIRECT(ADDRESS(K34*2+2,3))),"",INDIRECT(ADDRESS(K34*2+2,3)))</f>
        <v>Анухин</v>
      </c>
      <c r="I34" s="96"/>
      <c r="J34" s="96"/>
      <c r="K34" s="26">
        <v>2</v>
      </c>
      <c r="L34" s="29" t="s">
        <v>6</v>
      </c>
      <c r="M34" s="46">
        <v>1</v>
      </c>
    </row>
    <row r="35" spans="1:13" s="24" customFormat="1" ht="21.75" thickBot="1" x14ac:dyDescent="0.4">
      <c r="A35" s="23"/>
      <c r="B35" s="26">
        <v>5</v>
      </c>
      <c r="C35" s="96" t="str">
        <f ca="1">IF(ISBLANK(INDIRECT(ADDRESS(B35*2+2,3))),"",INDIRECT(ADDRESS(B35*2+2,3)))</f>
        <v>Мишарин</v>
      </c>
      <c r="D35" s="96"/>
      <c r="E35" s="97"/>
      <c r="F35" s="27">
        <v>5</v>
      </c>
      <c r="G35" s="28">
        <v>12</v>
      </c>
      <c r="H35" s="98" t="str">
        <f ca="1">IF(ISBLANK(INDIRECT(ADDRESS(K35*2+2,3))),"",INDIRECT(ADDRESS(K35*2+2,3)))</f>
        <v>Крошилов</v>
      </c>
      <c r="I35" s="96"/>
      <c r="J35" s="96"/>
      <c r="K35" s="26">
        <v>1</v>
      </c>
      <c r="L35" s="29" t="s">
        <v>6</v>
      </c>
      <c r="M35" s="46">
        <v>2</v>
      </c>
    </row>
  </sheetData>
  <mergeCells count="47">
    <mergeCell ref="C34:E34"/>
    <mergeCell ref="H34:J34"/>
    <mergeCell ref="C35:E35"/>
    <mergeCell ref="H35:J35"/>
    <mergeCell ref="C30:E30"/>
    <mergeCell ref="H30:J30"/>
    <mergeCell ref="C31:E31"/>
    <mergeCell ref="H31:J31"/>
    <mergeCell ref="B33:K33"/>
    <mergeCell ref="C26:E26"/>
    <mergeCell ref="H26:J26"/>
    <mergeCell ref="C27:E27"/>
    <mergeCell ref="H27:J27"/>
    <mergeCell ref="B29:K29"/>
    <mergeCell ref="M10:M11"/>
    <mergeCell ref="B12:B13"/>
    <mergeCell ref="C12:E13"/>
    <mergeCell ref="K12:K13"/>
    <mergeCell ref="M12:M13"/>
    <mergeCell ref="M4:M5"/>
    <mergeCell ref="K6:K7"/>
    <mergeCell ref="M6:M7"/>
    <mergeCell ref="K8:K9"/>
    <mergeCell ref="M8:M9"/>
    <mergeCell ref="B25:K25"/>
    <mergeCell ref="B10:B11"/>
    <mergeCell ref="C10:E11"/>
    <mergeCell ref="K10:K11"/>
    <mergeCell ref="B17:K17"/>
    <mergeCell ref="C18:E18"/>
    <mergeCell ref="H18:J18"/>
    <mergeCell ref="C19:E19"/>
    <mergeCell ref="H19:J19"/>
    <mergeCell ref="B21:K21"/>
    <mergeCell ref="C22:E22"/>
    <mergeCell ref="H22:J22"/>
    <mergeCell ref="C23:E23"/>
    <mergeCell ref="H23:J23"/>
    <mergeCell ref="B6:B7"/>
    <mergeCell ref="C6:E7"/>
    <mergeCell ref="B8:B9"/>
    <mergeCell ref="C8:E9"/>
    <mergeCell ref="B1:K1"/>
    <mergeCell ref="C3:E3"/>
    <mergeCell ref="B4:B5"/>
    <mergeCell ref="C4:E5"/>
    <mergeCell ref="K4:K5"/>
  </mergeCells>
  <pageMargins left="0.25" right="0.25" top="0.75" bottom="0.75" header="0.3" footer="0.3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86"/>
  <sheetViews>
    <sheetView tabSelected="1" workbookViewId="0">
      <selection activeCell="I77" sqref="I77"/>
    </sheetView>
  </sheetViews>
  <sheetFormatPr defaultRowHeight="15" x14ac:dyDescent="0.25"/>
  <cols>
    <col min="1" max="1" width="4.85546875" style="1" customWidth="1"/>
    <col min="2" max="17" width="9.140625" style="33" customWidth="1"/>
    <col min="18" max="16384" width="9.140625" style="33"/>
  </cols>
  <sheetData>
    <row r="1" spans="1:17" ht="34.5" customHeight="1" x14ac:dyDescent="0.25">
      <c r="B1" s="114" t="s">
        <v>11</v>
      </c>
      <c r="C1" s="114"/>
      <c r="D1" s="114"/>
      <c r="E1" s="114"/>
      <c r="F1" s="114"/>
      <c r="G1" s="114"/>
      <c r="H1" s="114"/>
      <c r="I1" s="114"/>
      <c r="J1" s="114"/>
      <c r="K1" s="114"/>
      <c r="L1" s="33" t="s">
        <v>22</v>
      </c>
      <c r="N1" s="33" t="s">
        <v>12</v>
      </c>
      <c r="P1" s="115">
        <v>46117</v>
      </c>
      <c r="Q1" s="115"/>
    </row>
    <row r="2" spans="1:17" ht="6" customHeight="1" x14ac:dyDescent="0.25"/>
    <row r="4" spans="1:17" ht="15" customHeight="1" x14ac:dyDescent="0.25">
      <c r="A4" s="1" t="s">
        <v>13</v>
      </c>
      <c r="B4" s="111" t="str">
        <f ca="1">IF(LEFT(A5,1)="-",IF(ISBLANK(INDIRECT(ADDRESS(2^MID(A5,2,1)+2+(MID(A5,3,2)-1)*2^(MID(A5,2,1)+2),MID(A5,2,1)*4,,,A4))),"",IF(INDIRECT(ADDRESS(2^MID(A5,2,1)+2+(MID(A5,3,2)-1)*2^(MID(A5,2,1)+2),MID(A5,2,1)*4,,,A4))&gt;INDIRECT(ADDRESS(2^(1+MID(A5,2,1))+2^MID(A5,2,1)+2+(MID(A5,3,2)-1)*2^(MID(A5,2,1)+2),MID(A5,2,1)*4,,,A4)),INDIRECT(ADDRESS(2^(1+MID(A5,2,1))+2^MID(A5,2,1)+2+(MID(A5,3,2)-1)*2^(MID(A5,2,1)+2),MID(A5,2,1)*4-2,,,A4)),INDIRECT(ADDRESS(2^MID(A5,2,1)+2+(MID(A5,3,2)-1)*2^(MID(A5,2,1)+2),MID(A5,2,1)*4-2,,,A4)))),IF(LEFT(A4,1)="X",IFERROR(INDIRECT(ADDRESS(MATCH(A5,OFFSET(INDIRECT(ADDRESS(1,3,,,A4)),0,0,200,1),0),2,,,A4)),""),IFERROR(INDIRECT(ADDRESS(MATCH(A5,OFFSET(INDIRECT(ADDRESS(3,2,,,A4)),1,6+MAX(OFFSET(INDIRECT(ADDRESS(3,2,,,A4)),0,0,1,20)),2*MAX(OFFSET(INDIRECT(ADDRESS(3,2,,,A4)),0,0,1,20)),1),0)+3,3,,,A4)),"")))</f>
        <v>Петрушко</v>
      </c>
      <c r="C4" s="112"/>
      <c r="D4" s="34">
        <v>8</v>
      </c>
      <c r="E4" s="35"/>
    </row>
    <row r="5" spans="1:17" ht="15" customHeight="1" x14ac:dyDescent="0.25">
      <c r="A5" s="1">
        <v>1</v>
      </c>
      <c r="E5" s="36"/>
    </row>
    <row r="6" spans="1:17" ht="15" customHeight="1" x14ac:dyDescent="0.25">
      <c r="B6" s="37" t="s">
        <v>6</v>
      </c>
      <c r="C6" s="56" t="s">
        <v>39</v>
      </c>
      <c r="E6" s="39"/>
      <c r="F6" s="113" t="str">
        <f ca="1">IF(ISBLANK(D4),"",IF(D4&gt;D8,B4,B8))</f>
        <v>Артюхина</v>
      </c>
      <c r="G6" s="112"/>
      <c r="H6" s="34">
        <v>8</v>
      </c>
      <c r="I6" s="35"/>
    </row>
    <row r="7" spans="1:17" ht="15" customHeight="1" x14ac:dyDescent="0.25">
      <c r="E7" s="39"/>
      <c r="I7" s="36"/>
    </row>
    <row r="8" spans="1:17" ht="15" customHeight="1" x14ac:dyDescent="0.25">
      <c r="A8" s="1" t="s">
        <v>17</v>
      </c>
      <c r="B8" s="111" t="str">
        <f ca="1">IF(LEFT(A9,1)="-",IF(ISBLANK(INDIRECT(ADDRESS(2^MID(A9,2,1)+2+(MID(A9,3,2)-1)*2^(MID(A9,2,1)+2),MID(A9,2,1)*4,,,A8))),"",IF(INDIRECT(ADDRESS(2^MID(A9,2,1)+2+(MID(A9,3,2)-1)*2^(MID(A9,2,1)+2),MID(A9,2,1)*4,,,A8))&gt;INDIRECT(ADDRESS(2^(1+MID(A9,2,1))+2^MID(A9,2,1)+2+(MID(A9,3,2)-1)*2^(MID(A9,2,1)+2),MID(A9,2,1)*4,,,A8)),INDIRECT(ADDRESS(2^(1+MID(A9,2,1))+2^MID(A9,2,1)+2+(MID(A9,3,2)-1)*2^(MID(A9,2,1)+2),MID(A9,2,1)*4-2,,,A8)),INDIRECT(ADDRESS(2^MID(A9,2,1)+2+(MID(A9,3,2)-1)*2^(MID(A9,2,1)+2),MID(A9,2,1)*4-2,,,A8)))),IF(LEFT(A8,1)="X",IFERROR(INDIRECT(ADDRESS(MATCH(A9,OFFSET(INDIRECT(ADDRESS(1,3,,,A8)),0,0,200,1),0),2,,,A8)),""),IFERROR(INDIRECT(ADDRESS(MATCH(A9,OFFSET(INDIRECT(ADDRESS(3,2,,,A8)),1,6+MAX(OFFSET(INDIRECT(ADDRESS(3,2,,,A8)),0,0,1,20)),2*MAX(OFFSET(INDIRECT(ADDRESS(3,2,,,A8)),0,0,1,20)),1),0)+3,3,,,A8)),"")))</f>
        <v>Артюхина</v>
      </c>
      <c r="C8" s="112"/>
      <c r="D8" s="34">
        <v>11</v>
      </c>
      <c r="E8" s="40"/>
      <c r="I8" s="39"/>
    </row>
    <row r="9" spans="1:17" ht="15" customHeight="1" x14ac:dyDescent="0.25">
      <c r="A9" s="1">
        <v>3</v>
      </c>
      <c r="I9" s="39"/>
    </row>
    <row r="10" spans="1:17" ht="15" customHeight="1" x14ac:dyDescent="0.25">
      <c r="F10" s="37" t="s">
        <v>6</v>
      </c>
      <c r="G10" s="33">
        <v>3</v>
      </c>
      <c r="H10" s="38"/>
      <c r="I10" s="39"/>
      <c r="J10" s="113" t="str">
        <f ca="1">IF(ISBLANK(H6),"",IF(H6&gt;H14,F6,F14))</f>
        <v>Крошилов</v>
      </c>
      <c r="K10" s="111"/>
      <c r="L10" s="34">
        <v>10</v>
      </c>
      <c r="M10" s="35"/>
    </row>
    <row r="11" spans="1:17" ht="15" customHeight="1" x14ac:dyDescent="0.25">
      <c r="I11" s="39"/>
      <c r="M11" s="36"/>
    </row>
    <row r="12" spans="1:17" ht="15" customHeight="1" x14ac:dyDescent="0.25">
      <c r="A12" s="1" t="s">
        <v>14</v>
      </c>
      <c r="B12" s="111" t="str">
        <f ca="1">IF(LEFT(A13,1)="-",IF(ISBLANK(INDIRECT(ADDRESS(2^MID(A13,2,1)+2+(MID(A13,3,2)-1)*2^(MID(A13,2,1)+2),MID(A13,2,1)*4,,,A12))),"",IF(INDIRECT(ADDRESS(2^MID(A13,2,1)+2+(MID(A13,3,2)-1)*2^(MID(A13,2,1)+2),MID(A13,2,1)*4,,,A12))&gt;INDIRECT(ADDRESS(2^(1+MID(A13,2,1))+2^MID(A13,2,1)+2+(MID(A13,3,2)-1)*2^(MID(A13,2,1)+2),MID(A13,2,1)*4,,,A12)),INDIRECT(ADDRESS(2^(1+MID(A13,2,1))+2^MID(A13,2,1)+2+(MID(A13,3,2)-1)*2^(MID(A13,2,1)+2),MID(A13,2,1)*4-2,,,A12)),INDIRECT(ADDRESS(2^MID(A13,2,1)+2+(MID(A13,3,2)-1)*2^(MID(A13,2,1)+2),MID(A13,2,1)*4-2,,,A12)))),IF(LEFT(A12,1)="X",IFERROR(INDIRECT(ADDRESS(MATCH(A13,OFFSET(INDIRECT(ADDRESS(1,3,,,A12)),0,0,200,1),0),2,,,A12)),""),IFERROR(INDIRECT(ADDRESS(MATCH(A13,OFFSET(INDIRECT(ADDRESS(3,2,,,A12)),1,6+MAX(OFFSET(INDIRECT(ADDRESS(3,2,,,A12)),0,0,1,20)),2*MAX(OFFSET(INDIRECT(ADDRESS(3,2,,,A12)),0,0,1,20)),1),0)+3,3,,,A12)),"")))</f>
        <v>Педченко</v>
      </c>
      <c r="C12" s="112"/>
      <c r="D12" s="34">
        <v>5</v>
      </c>
      <c r="E12" s="35"/>
      <c r="I12" s="39"/>
      <c r="M12" s="39"/>
    </row>
    <row r="13" spans="1:17" ht="15" customHeight="1" x14ac:dyDescent="0.25">
      <c r="A13" s="1">
        <v>2</v>
      </c>
      <c r="E13" s="36"/>
      <c r="I13" s="39"/>
      <c r="M13" s="39"/>
    </row>
    <row r="14" spans="1:17" ht="15" customHeight="1" x14ac:dyDescent="0.25">
      <c r="B14" s="37" t="s">
        <v>6</v>
      </c>
      <c r="C14" s="38" t="s">
        <v>41</v>
      </c>
      <c r="E14" s="39"/>
      <c r="F14" s="113" t="str">
        <f ca="1">IF(ISBLANK(D12),"",IF(D12&gt;D16,B12,B16))</f>
        <v>Крошилов</v>
      </c>
      <c r="G14" s="112"/>
      <c r="H14" s="34">
        <v>13</v>
      </c>
      <c r="I14" s="40"/>
      <c r="M14" s="39"/>
    </row>
    <row r="15" spans="1:17" ht="15" customHeight="1" x14ac:dyDescent="0.25">
      <c r="E15" s="39"/>
      <c r="M15" s="39"/>
    </row>
    <row r="16" spans="1:17" ht="15" customHeight="1" x14ac:dyDescent="0.25">
      <c r="A16" s="1" t="s">
        <v>16</v>
      </c>
      <c r="B16" s="111" t="str">
        <f ca="1">IF(LEFT(A17,1)="-",IF(ISBLANK(INDIRECT(ADDRESS(2^MID(A17,2,1)+2+(MID(A17,3,2)-1)*2^(MID(A17,2,1)+2),MID(A17,2,1)*4,,,A16))),"",IF(INDIRECT(ADDRESS(2^MID(A17,2,1)+2+(MID(A17,3,2)-1)*2^(MID(A17,2,1)+2),MID(A17,2,1)*4,,,A16))&gt;INDIRECT(ADDRESS(2^(1+MID(A17,2,1))+2^MID(A17,2,1)+2+(MID(A17,3,2)-1)*2^(MID(A17,2,1)+2),MID(A17,2,1)*4,,,A16)),INDIRECT(ADDRESS(2^(1+MID(A17,2,1))+2^MID(A17,2,1)+2+(MID(A17,3,2)-1)*2^(MID(A17,2,1)+2),MID(A17,2,1)*4-2,,,A16)),INDIRECT(ADDRESS(2^MID(A17,2,1)+2+(MID(A17,3,2)-1)*2^(MID(A17,2,1)+2),MID(A17,2,1)*4-2,,,A16)))),IF(LEFT(A16,1)="X",IFERROR(INDIRECT(ADDRESS(MATCH(A17,OFFSET(INDIRECT(ADDRESS(1,3,,,A16)),0,0,200,1),0),2,,,A16)),""),IFERROR(INDIRECT(ADDRESS(MATCH(A17,OFFSET(INDIRECT(ADDRESS(3,2,,,A16)),1,6+MAX(OFFSET(INDIRECT(ADDRESS(3,2,,,A16)),0,0,1,20)),2*MAX(OFFSET(INDIRECT(ADDRESS(3,2,,,A16)),0,0,1,20)),1),0)+3,3,,,A16)),"")))</f>
        <v>Крошилов</v>
      </c>
      <c r="C16" s="112"/>
      <c r="D16" s="34">
        <v>13</v>
      </c>
      <c r="E16" s="40"/>
      <c r="M16" s="39"/>
    </row>
    <row r="17" spans="1:17" ht="15" customHeight="1" x14ac:dyDescent="0.25">
      <c r="A17" s="1">
        <v>2</v>
      </c>
      <c r="M17" s="39"/>
    </row>
    <row r="18" spans="1:17" ht="15" customHeight="1" x14ac:dyDescent="0.25">
      <c r="J18" s="37" t="s">
        <v>6</v>
      </c>
      <c r="K18" s="33">
        <v>2</v>
      </c>
      <c r="L18" s="38"/>
      <c r="M18" s="39"/>
      <c r="N18" s="113" t="str">
        <f ca="1">IF(ISBLANK(L10),"",IF(L10&gt;L26,J10,J26))</f>
        <v>Зимин</v>
      </c>
      <c r="O18" s="111"/>
      <c r="P18" s="34">
        <v>4</v>
      </c>
      <c r="Q18" s="35"/>
    </row>
    <row r="19" spans="1:17" ht="15" customHeight="1" x14ac:dyDescent="0.25">
      <c r="M19" s="39"/>
      <c r="P19" s="41"/>
      <c r="Q19" s="36"/>
    </row>
    <row r="20" spans="1:17" ht="15" customHeight="1" x14ac:dyDescent="0.25">
      <c r="A20" s="1" t="s">
        <v>15</v>
      </c>
      <c r="B20" s="111" t="str">
        <f ca="1">IF(LEFT(A21,1)="-",IF(ISBLANK(INDIRECT(ADDRESS(2^MID(A21,2,1)+2+(MID(A21,3,2)-1)*2^(MID(A21,2,1)+2),MID(A21,2,1)*4,,,A20))),"",IF(INDIRECT(ADDRESS(2^MID(A21,2,1)+2+(MID(A21,3,2)-1)*2^(MID(A21,2,1)+2),MID(A21,2,1)*4,,,A20))&gt;INDIRECT(ADDRESS(2^(1+MID(A21,2,1))+2^MID(A21,2,1)+2+(MID(A21,3,2)-1)*2^(MID(A21,2,1)+2),MID(A21,2,1)*4,,,A20)),INDIRECT(ADDRESS(2^(1+MID(A21,2,1))+2^MID(A21,2,1)+2+(MID(A21,3,2)-1)*2^(MID(A21,2,1)+2),MID(A21,2,1)*4-2,,,A20)),INDIRECT(ADDRESS(2^MID(A21,2,1)+2+(MID(A21,3,2)-1)*2^(MID(A21,2,1)+2),MID(A21,2,1)*4-2,,,A20)))),IF(LEFT(A20,1)="X",IFERROR(INDIRECT(ADDRESS(MATCH(A21,OFFSET(INDIRECT(ADDRESS(1,3,,,A20)),0,0,200,1),0),2,,,A20)),""),IFERROR(INDIRECT(ADDRESS(MATCH(A21,OFFSET(INDIRECT(ADDRESS(3,2,,,A20)),1,6+MAX(OFFSET(INDIRECT(ADDRESS(3,2,,,A20)),0,0,1,20)),2*MAX(OFFSET(INDIRECT(ADDRESS(3,2,,,A20)),0,0,1,20)),1),0)+3,3,,,A20)),"")))</f>
        <v>Зимин</v>
      </c>
      <c r="C20" s="112"/>
      <c r="D20" s="34">
        <v>13</v>
      </c>
      <c r="E20" s="35"/>
      <c r="M20" s="39"/>
      <c r="P20" s="42"/>
      <c r="Q20" s="39"/>
    </row>
    <row r="21" spans="1:17" ht="15" customHeight="1" x14ac:dyDescent="0.25">
      <c r="A21" s="1">
        <v>1</v>
      </c>
      <c r="E21" s="36"/>
      <c r="M21" s="39"/>
      <c r="P21" s="42"/>
      <c r="Q21" s="39"/>
    </row>
    <row r="22" spans="1:17" ht="15" customHeight="1" x14ac:dyDescent="0.25">
      <c r="B22" s="37" t="s">
        <v>6</v>
      </c>
      <c r="C22" s="56" t="s">
        <v>40</v>
      </c>
      <c r="E22" s="39"/>
      <c r="F22" s="113" t="str">
        <f ca="1">IF(ISBLANK(D20),"",IF(D20&gt;D24,B20,B24))</f>
        <v>Зимин</v>
      </c>
      <c r="G22" s="112"/>
      <c r="H22" s="34">
        <v>13</v>
      </c>
      <c r="I22" s="35"/>
      <c r="M22" s="39"/>
      <c r="P22" s="42"/>
      <c r="Q22" s="39"/>
    </row>
    <row r="23" spans="1:17" ht="15" customHeight="1" x14ac:dyDescent="0.25">
      <c r="C23" s="38"/>
      <c r="E23" s="39"/>
      <c r="I23" s="36"/>
      <c r="M23" s="39"/>
      <c r="P23" s="42"/>
      <c r="Q23" s="39"/>
    </row>
    <row r="24" spans="1:17" ht="15" customHeight="1" x14ac:dyDescent="0.25">
      <c r="A24" s="1" t="s">
        <v>17</v>
      </c>
      <c r="B24" s="111" t="str">
        <f ca="1">IF(LEFT(A25,1)="-",IF(ISBLANK(INDIRECT(ADDRESS(2^MID(A25,2,1)+2+(MID(A25,3,2)-1)*2^(MID(A25,2,1)+2),MID(A25,2,1)*4,,,A24))),"",IF(INDIRECT(ADDRESS(2^MID(A25,2,1)+2+(MID(A25,3,2)-1)*2^(MID(A25,2,1)+2),MID(A25,2,1)*4,,,A24))&gt;INDIRECT(ADDRESS(2^(1+MID(A25,2,1))+2^MID(A25,2,1)+2+(MID(A25,3,2)-1)*2^(MID(A25,2,1)+2),MID(A25,2,1)*4,,,A24)),INDIRECT(ADDRESS(2^(1+MID(A25,2,1))+2^MID(A25,2,1)+2+(MID(A25,3,2)-1)*2^(MID(A25,2,1)+2),MID(A25,2,1)*4-2,,,A24)),INDIRECT(ADDRESS(2^MID(A25,2,1)+2+(MID(A25,3,2)-1)*2^(MID(A25,2,1)+2),MID(A25,2,1)*4-2,,,A24)))),IF(LEFT(A24,1)="X",IFERROR(INDIRECT(ADDRESS(MATCH(A25,OFFSET(INDIRECT(ADDRESS(1,3,,,A24)),0,0,200,1),0),2,,,A24)),""),IFERROR(INDIRECT(ADDRESS(MATCH(A25,OFFSET(INDIRECT(ADDRESS(3,2,,,A24)),1,6+MAX(OFFSET(INDIRECT(ADDRESS(3,2,,,A24)),0,0,1,20)),2*MAX(OFFSET(INDIRECT(ADDRESS(3,2,,,A24)),0,0,1,20)),1),0)+3,3,,,A24)),"")))</f>
        <v>Проценко</v>
      </c>
      <c r="C24" s="112"/>
      <c r="D24" s="34">
        <v>9</v>
      </c>
      <c r="E24" s="40"/>
      <c r="I24" s="39"/>
      <c r="M24" s="39"/>
      <c r="P24" s="42"/>
      <c r="Q24" s="39"/>
    </row>
    <row r="25" spans="1:17" ht="15" customHeight="1" x14ac:dyDescent="0.25">
      <c r="A25" s="1">
        <v>2</v>
      </c>
      <c r="C25" s="38"/>
      <c r="I25" s="39"/>
      <c r="M25" s="39"/>
      <c r="P25" s="42"/>
      <c r="Q25" s="39"/>
    </row>
    <row r="26" spans="1:17" ht="15" customHeight="1" x14ac:dyDescent="0.25">
      <c r="C26" s="38"/>
      <c r="F26" s="37" t="s">
        <v>6</v>
      </c>
      <c r="G26" s="33">
        <v>1</v>
      </c>
      <c r="H26" s="38"/>
      <c r="I26" s="39"/>
      <c r="J26" s="113" t="str">
        <f ca="1">IF(ISBLANK(H22),"",IF(H22&gt;H30,F22,F30))</f>
        <v>Зимин</v>
      </c>
      <c r="K26" s="112"/>
      <c r="L26" s="34">
        <v>13</v>
      </c>
      <c r="M26" s="40"/>
      <c r="P26" s="42"/>
      <c r="Q26" s="39"/>
    </row>
    <row r="27" spans="1:17" ht="15" customHeight="1" x14ac:dyDescent="0.25">
      <c r="C27" s="38"/>
      <c r="I27" s="39"/>
      <c r="P27" s="42"/>
      <c r="Q27" s="39"/>
    </row>
    <row r="28" spans="1:17" ht="15" customHeight="1" x14ac:dyDescent="0.25">
      <c r="A28" s="1" t="s">
        <v>18</v>
      </c>
      <c r="B28" s="111" t="str">
        <f ca="1">IF(LEFT(A29,1)="-",IF(ISBLANK(INDIRECT(ADDRESS(2^MID(A29,2,1)+2+(MID(A29,3,2)-1)*2^(MID(A29,2,1)+2),MID(A29,2,1)*4,,,A28))),"",IF(INDIRECT(ADDRESS(2^MID(A29,2,1)+2+(MID(A29,3,2)-1)*2^(MID(A29,2,1)+2),MID(A29,2,1)*4,,,A28))&gt;INDIRECT(ADDRESS(2^(1+MID(A29,2,1))+2^MID(A29,2,1)+2+(MID(A29,3,2)-1)*2^(MID(A29,2,1)+2),MID(A29,2,1)*4,,,A28)),INDIRECT(ADDRESS(2^(1+MID(A29,2,1))+2^MID(A29,2,1)+2+(MID(A29,3,2)-1)*2^(MID(A29,2,1)+2),MID(A29,2,1)*4-2,,,A28)),INDIRECT(ADDRESS(2^MID(A29,2,1)+2+(MID(A29,3,2)-1)*2^(MID(A29,2,1)+2),MID(A29,2,1)*4-2,,,A28)))),IF(LEFT(A28,1)="X",IFERROR(INDIRECT(ADDRESS(MATCH(A29,OFFSET(INDIRECT(ADDRESS(1,3,,,A28)),0,0,200,1),0),2,,,A28)),""),IFERROR(INDIRECT(ADDRESS(MATCH(A29,OFFSET(INDIRECT(ADDRESS(3,2,,,A28)),1,6+MAX(OFFSET(INDIRECT(ADDRESS(3,2,,,A28)),0,0,1,20)),2*MAX(OFFSET(INDIRECT(ADDRESS(3,2,,,A28)),0,0,1,20)),1),0)+3,3,,,A28)),"")))</f>
        <v>Смирнов</v>
      </c>
      <c r="C28" s="112"/>
      <c r="D28" s="34">
        <v>3</v>
      </c>
      <c r="E28" s="35"/>
      <c r="I28" s="39"/>
      <c r="P28" s="42"/>
      <c r="Q28" s="39"/>
    </row>
    <row r="29" spans="1:17" ht="15" customHeight="1" x14ac:dyDescent="0.25">
      <c r="A29" s="1">
        <v>1</v>
      </c>
      <c r="C29" s="38"/>
      <c r="E29" s="36"/>
      <c r="I29" s="39"/>
      <c r="P29" s="42"/>
      <c r="Q29" s="39"/>
    </row>
    <row r="30" spans="1:17" ht="15" customHeight="1" x14ac:dyDescent="0.25">
      <c r="B30" s="37" t="s">
        <v>6</v>
      </c>
      <c r="C30" s="38" t="s">
        <v>42</v>
      </c>
      <c r="E30" s="39"/>
      <c r="F30" s="113" t="str">
        <f ca="1">IF(ISBLANK(D28),"",IF(D28&gt;D32,B28,B32))</f>
        <v>Федотов</v>
      </c>
      <c r="G30" s="112"/>
      <c r="H30" s="34">
        <v>5</v>
      </c>
      <c r="I30" s="40"/>
      <c r="P30" s="42"/>
      <c r="Q30" s="39"/>
    </row>
    <row r="31" spans="1:17" ht="15" customHeight="1" x14ac:dyDescent="0.25">
      <c r="E31" s="39"/>
      <c r="P31" s="42"/>
      <c r="Q31" s="39"/>
    </row>
    <row r="32" spans="1:17" ht="15" customHeight="1" x14ac:dyDescent="0.25">
      <c r="A32" s="1" t="s">
        <v>14</v>
      </c>
      <c r="B32" s="111" t="str">
        <f ca="1">IF(LEFT(A33,1)="-",IF(ISBLANK(INDIRECT(ADDRESS(2^MID(A33,2,1)+2+(MID(A33,3,2)-1)*2^(MID(A33,2,1)+2),MID(A33,2,1)*4,,,A32))),"",IF(INDIRECT(ADDRESS(2^MID(A33,2,1)+2+(MID(A33,3,2)-1)*2^(MID(A33,2,1)+2),MID(A33,2,1)*4,,,A32))&gt;INDIRECT(ADDRESS(2^(1+MID(A33,2,1))+2^MID(A33,2,1)+2+(MID(A33,3,2)-1)*2^(MID(A33,2,1)+2),MID(A33,2,1)*4,,,A32)),INDIRECT(ADDRESS(2^(1+MID(A33,2,1))+2^MID(A33,2,1)+2+(MID(A33,3,2)-1)*2^(MID(A33,2,1)+2),MID(A33,2,1)*4-2,,,A32)),INDIRECT(ADDRESS(2^MID(A33,2,1)+2+(MID(A33,3,2)-1)*2^(MID(A33,2,1)+2),MID(A33,2,1)*4-2,,,A32)))),IF(LEFT(A32,1)="X",IFERROR(INDIRECT(ADDRESS(MATCH(A33,OFFSET(INDIRECT(ADDRESS(1,3,,,A32)),0,0,200,1),0),2,,,A32)),""),IFERROR(INDIRECT(ADDRESS(MATCH(A33,OFFSET(INDIRECT(ADDRESS(3,2,,,A32)),1,6+MAX(OFFSET(INDIRECT(ADDRESS(3,2,,,A32)),0,0,1,20)),2*MAX(OFFSET(INDIRECT(ADDRESS(3,2,,,A32)),0,0,1,20)),1),0)+3,3,,,A32)),"")))</f>
        <v>Федотов</v>
      </c>
      <c r="C32" s="112"/>
      <c r="D32" s="34">
        <v>13</v>
      </c>
      <c r="E32" s="40"/>
      <c r="P32" s="42"/>
      <c r="Q32" s="39"/>
    </row>
    <row r="33" spans="1:19" ht="15" customHeight="1" x14ac:dyDescent="0.25">
      <c r="A33" s="1">
        <v>3</v>
      </c>
      <c r="P33" s="42"/>
      <c r="Q33" s="39"/>
    </row>
    <row r="34" spans="1:19" ht="15" customHeight="1" x14ac:dyDescent="0.25">
      <c r="N34" s="38" t="s">
        <v>6</v>
      </c>
      <c r="O34" s="33">
        <v>2</v>
      </c>
      <c r="P34" s="38"/>
      <c r="Q34" s="39"/>
      <c r="R34" s="116" t="str">
        <f ca="1">IF(ISBLANK(P18),"",IF(P18&gt;P50,N18,N50))</f>
        <v>Хафидо</v>
      </c>
      <c r="S34" s="117"/>
    </row>
    <row r="35" spans="1:19" ht="15" customHeight="1" x14ac:dyDescent="0.25">
      <c r="P35" s="42"/>
      <c r="Q35" s="39"/>
    </row>
    <row r="36" spans="1:19" ht="15" customHeight="1" x14ac:dyDescent="0.25">
      <c r="A36" s="1" t="s">
        <v>16</v>
      </c>
      <c r="B36" s="111" t="str">
        <f ca="1">IF(LEFT(A37,1)="-",IF(ISBLANK(INDIRECT(ADDRESS(2^MID(A37,2,1)+2+(MID(A37,3,2)-1)*2^(MID(A37,2,1)+2),MID(A37,2,1)*4,,,A36))),"",IF(INDIRECT(ADDRESS(2^MID(A37,2,1)+2+(MID(A37,3,2)-1)*2^(MID(A37,2,1)+2),MID(A37,2,1)*4,,,A36))&gt;INDIRECT(ADDRESS(2^(1+MID(A37,2,1))+2^MID(A37,2,1)+2+(MID(A37,3,2)-1)*2^(MID(A37,2,1)+2),MID(A37,2,1)*4,,,A36)),INDIRECT(ADDRESS(2^(1+MID(A37,2,1))+2^MID(A37,2,1)+2+(MID(A37,3,2)-1)*2^(MID(A37,2,1)+2),MID(A37,2,1)*4-2,,,A36)),INDIRECT(ADDRESS(2^MID(A37,2,1)+2+(MID(A37,3,2)-1)*2^(MID(A37,2,1)+2),MID(A37,2,1)*4-2,,,A36)))),IF(LEFT(A36,1)="X",IFERROR(INDIRECT(ADDRESS(MATCH(A37,OFFSET(INDIRECT(ADDRESS(1,3,,,A36)),0,0,200,1),0),2,,,A36)),""),IFERROR(INDIRECT(ADDRESS(MATCH(A37,OFFSET(INDIRECT(ADDRESS(3,2,,,A36)),1,6+MAX(OFFSET(INDIRECT(ADDRESS(3,2,,,A36)),0,0,1,20)),2*MAX(OFFSET(INDIRECT(ADDRESS(3,2,,,A36)),0,0,1,20)),1),0)+3,3,,,A36)),"")))</f>
        <v>Анухин</v>
      </c>
      <c r="C36" s="112"/>
      <c r="D36" s="34">
        <v>6</v>
      </c>
      <c r="E36" s="35"/>
      <c r="P36" s="42"/>
      <c r="Q36" s="39"/>
    </row>
    <row r="37" spans="1:19" ht="15" customHeight="1" x14ac:dyDescent="0.25">
      <c r="A37" s="1">
        <v>1</v>
      </c>
      <c r="E37" s="36"/>
      <c r="P37" s="42"/>
      <c r="Q37" s="39"/>
    </row>
    <row r="38" spans="1:19" ht="15" customHeight="1" x14ac:dyDescent="0.25">
      <c r="B38" s="37" t="s">
        <v>6</v>
      </c>
      <c r="C38" s="38" t="s">
        <v>43</v>
      </c>
      <c r="E38" s="39"/>
      <c r="F38" s="113" t="str">
        <f ca="1">IF(ISBLANK(D36),"",IF(D36&gt;D40,B36,B40))</f>
        <v>Бирюкова</v>
      </c>
      <c r="G38" s="112"/>
      <c r="H38" s="34">
        <v>8</v>
      </c>
      <c r="I38" s="35"/>
      <c r="P38" s="42"/>
      <c r="Q38" s="39"/>
    </row>
    <row r="39" spans="1:19" ht="15" customHeight="1" x14ac:dyDescent="0.25">
      <c r="E39" s="39"/>
      <c r="I39" s="36"/>
      <c r="P39" s="42"/>
      <c r="Q39" s="39"/>
    </row>
    <row r="40" spans="1:19" ht="15" customHeight="1" x14ac:dyDescent="0.25">
      <c r="A40" s="1" t="s">
        <v>18</v>
      </c>
      <c r="B40" s="111" t="str">
        <f ca="1">IF(LEFT(A41,1)="-",IF(ISBLANK(INDIRECT(ADDRESS(2^MID(A41,2,1)+2+(MID(A41,3,2)-1)*2^(MID(A41,2,1)+2),MID(A41,2,1)*4,,,A40))),"",IF(INDIRECT(ADDRESS(2^MID(A41,2,1)+2+(MID(A41,3,2)-1)*2^(MID(A41,2,1)+2),MID(A41,2,1)*4,,,A40))&gt;INDIRECT(ADDRESS(2^(1+MID(A41,2,1))+2^MID(A41,2,1)+2+(MID(A41,3,2)-1)*2^(MID(A41,2,1)+2),MID(A41,2,1)*4,,,A40)),INDIRECT(ADDRESS(2^(1+MID(A41,2,1))+2^MID(A41,2,1)+2+(MID(A41,3,2)-1)*2^(MID(A41,2,1)+2),MID(A41,2,1)*4-2,,,A40)),INDIRECT(ADDRESS(2^MID(A41,2,1)+2+(MID(A41,3,2)-1)*2^(MID(A41,2,1)+2),MID(A41,2,1)*4-2,,,A40)))),IF(LEFT(A40,1)="X",IFERROR(INDIRECT(ADDRESS(MATCH(A41,OFFSET(INDIRECT(ADDRESS(1,3,,,A40)),0,0,200,1),0),2,,,A40)),""),IFERROR(INDIRECT(ADDRESS(MATCH(A41,OFFSET(INDIRECT(ADDRESS(3,2,,,A40)),1,6+MAX(OFFSET(INDIRECT(ADDRESS(3,2,,,A40)),0,0,1,20)),2*MAX(OFFSET(INDIRECT(ADDRESS(3,2,,,A40)),0,0,1,20)),1),0)+3,3,,,A40)),"")))</f>
        <v>Бирюкова</v>
      </c>
      <c r="C40" s="112"/>
      <c r="D40" s="34">
        <v>13</v>
      </c>
      <c r="E40" s="40"/>
      <c r="I40" s="39"/>
      <c r="P40" s="42"/>
      <c r="Q40" s="39"/>
    </row>
    <row r="41" spans="1:19" ht="15" customHeight="1" x14ac:dyDescent="0.25">
      <c r="A41" s="1">
        <v>3</v>
      </c>
      <c r="I41" s="39"/>
      <c r="P41" s="42"/>
      <c r="Q41" s="39"/>
    </row>
    <row r="42" spans="1:19" ht="15" customHeight="1" x14ac:dyDescent="0.25">
      <c r="F42" s="37" t="s">
        <v>6</v>
      </c>
      <c r="G42" s="33">
        <v>4</v>
      </c>
      <c r="H42" s="38"/>
      <c r="I42" s="39"/>
      <c r="J42" s="113" t="str">
        <f ca="1">IF(ISBLANK(H38),"",IF(H38&gt;H46,F38,F46))</f>
        <v>Каргашин</v>
      </c>
      <c r="K42" s="111"/>
      <c r="L42" s="34">
        <v>4</v>
      </c>
      <c r="M42" s="35"/>
      <c r="P42" s="42"/>
      <c r="Q42" s="39"/>
    </row>
    <row r="43" spans="1:19" ht="15" customHeight="1" x14ac:dyDescent="0.25">
      <c r="I43" s="39"/>
      <c r="M43" s="36"/>
      <c r="P43" s="42"/>
      <c r="Q43" s="39"/>
    </row>
    <row r="44" spans="1:19" ht="15" customHeight="1" x14ac:dyDescent="0.25">
      <c r="A44" s="1" t="s">
        <v>15</v>
      </c>
      <c r="B44" s="111" t="str">
        <f ca="1">IF(LEFT(A45,1)="-",IF(ISBLANK(INDIRECT(ADDRESS(2^MID(A45,2,1)+2+(MID(A45,3,2)-1)*2^(MID(A45,2,1)+2),MID(A45,2,1)*4,,,A44))),"",IF(INDIRECT(ADDRESS(2^MID(A45,2,1)+2+(MID(A45,3,2)-1)*2^(MID(A45,2,1)+2),MID(A45,2,1)*4,,,A44))&gt;INDIRECT(ADDRESS(2^(1+MID(A45,2,1))+2^MID(A45,2,1)+2+(MID(A45,3,2)-1)*2^(MID(A45,2,1)+2),MID(A45,2,1)*4,,,A44)),INDIRECT(ADDRESS(2^(1+MID(A45,2,1))+2^MID(A45,2,1)+2+(MID(A45,3,2)-1)*2^(MID(A45,2,1)+2),MID(A45,2,1)*4-2,,,A44)),INDIRECT(ADDRESS(2^MID(A45,2,1)+2+(MID(A45,3,2)-1)*2^(MID(A45,2,1)+2),MID(A45,2,1)*4-2,,,A44)))),IF(LEFT(A44,1)="X",IFERROR(INDIRECT(ADDRESS(MATCH(A45,OFFSET(INDIRECT(ADDRESS(1,3,,,A44)),0,0,200,1),0),2,,,A44)),""),IFERROR(INDIRECT(ADDRESS(MATCH(A45,OFFSET(INDIRECT(ADDRESS(3,2,,,A44)),1,6+MAX(OFFSET(INDIRECT(ADDRESS(3,2,,,A44)),0,0,1,20)),2*MAX(OFFSET(INDIRECT(ADDRESS(3,2,,,A44)),0,0,1,20)),1),0)+3,3,,,A44)),"")))</f>
        <v>Зубова</v>
      </c>
      <c r="C44" s="112"/>
      <c r="D44" s="34">
        <v>3</v>
      </c>
      <c r="E44" s="35"/>
      <c r="I44" s="39"/>
      <c r="M44" s="39"/>
      <c r="P44" s="42"/>
      <c r="Q44" s="39"/>
    </row>
    <row r="45" spans="1:19" ht="15" customHeight="1" x14ac:dyDescent="0.25">
      <c r="A45" s="1">
        <v>2</v>
      </c>
      <c r="E45" s="36"/>
      <c r="I45" s="39"/>
      <c r="M45" s="39"/>
      <c r="P45" s="42"/>
      <c r="Q45" s="39"/>
    </row>
    <row r="46" spans="1:19" ht="15" customHeight="1" x14ac:dyDescent="0.25">
      <c r="B46" s="37" t="s">
        <v>6</v>
      </c>
      <c r="C46" s="56" t="s">
        <v>44</v>
      </c>
      <c r="E46" s="39"/>
      <c r="F46" s="113" t="str">
        <f ca="1">IF(ISBLANK(D44),"",IF(D44&gt;D48,B44,B48))</f>
        <v>Каргашин</v>
      </c>
      <c r="G46" s="112"/>
      <c r="H46" s="34">
        <v>9</v>
      </c>
      <c r="I46" s="40"/>
      <c r="M46" s="39"/>
      <c r="P46" s="42"/>
      <c r="Q46" s="39"/>
    </row>
    <row r="47" spans="1:19" ht="15" customHeight="1" x14ac:dyDescent="0.25">
      <c r="E47" s="39"/>
      <c r="M47" s="39"/>
      <c r="P47" s="42"/>
      <c r="Q47" s="39"/>
    </row>
    <row r="48" spans="1:19" ht="15" customHeight="1" x14ac:dyDescent="0.25">
      <c r="A48" s="1" t="s">
        <v>13</v>
      </c>
      <c r="B48" s="111" t="str">
        <f ca="1">IF(LEFT(A49,1)="-",IF(ISBLANK(INDIRECT(ADDRESS(2^MID(A49,2,1)+2+(MID(A49,3,2)-1)*2^(MID(A49,2,1)+2),MID(A49,2,1)*4,,,A48))),"",IF(INDIRECT(ADDRESS(2^MID(A49,2,1)+2+(MID(A49,3,2)-1)*2^(MID(A49,2,1)+2),MID(A49,2,1)*4,,,A48))&gt;INDIRECT(ADDRESS(2^(1+MID(A49,2,1))+2^MID(A49,2,1)+2+(MID(A49,3,2)-1)*2^(MID(A49,2,1)+2),MID(A49,2,1)*4,,,A48)),INDIRECT(ADDRESS(2^(1+MID(A49,2,1))+2^MID(A49,2,1)+2+(MID(A49,3,2)-1)*2^(MID(A49,2,1)+2),MID(A49,2,1)*4-2,,,A48)),INDIRECT(ADDRESS(2^MID(A49,2,1)+2+(MID(A49,3,2)-1)*2^(MID(A49,2,1)+2),MID(A49,2,1)*4-2,,,A48)))),IF(LEFT(A48,1)="X",IFERROR(INDIRECT(ADDRESS(MATCH(A49,OFFSET(INDIRECT(ADDRESS(1,3,,,A48)),0,0,200,1),0),2,,,A48)),""),IFERROR(INDIRECT(ADDRESS(MATCH(A49,OFFSET(INDIRECT(ADDRESS(3,2,,,A48)),1,6+MAX(OFFSET(INDIRECT(ADDRESS(3,2,,,A48)),0,0,1,20)),2*MAX(OFFSET(INDIRECT(ADDRESS(3,2,,,A48)),0,0,1,20)),1),0)+3,3,,,A48)),"")))</f>
        <v>Каргашин</v>
      </c>
      <c r="C48" s="112"/>
      <c r="D48" s="34">
        <v>13</v>
      </c>
      <c r="E48" s="40"/>
      <c r="M48" s="39"/>
      <c r="P48" s="42"/>
      <c r="Q48" s="39"/>
    </row>
    <row r="49" spans="1:17" ht="15" customHeight="1" x14ac:dyDescent="0.25">
      <c r="A49" s="1">
        <v>2</v>
      </c>
      <c r="M49" s="39"/>
      <c r="P49" s="42"/>
      <c r="Q49" s="39"/>
    </row>
    <row r="50" spans="1:17" ht="15" customHeight="1" x14ac:dyDescent="0.25">
      <c r="J50" s="37" t="s">
        <v>6</v>
      </c>
      <c r="K50" s="33">
        <v>1</v>
      </c>
      <c r="L50" s="38"/>
      <c r="M50" s="39"/>
      <c r="N50" s="113" t="str">
        <f ca="1">IF(ISBLANK(L42),"",IF(L42&gt;L58,J42,J58))</f>
        <v>Хафидо</v>
      </c>
      <c r="O50" s="111"/>
      <c r="P50" s="34">
        <v>13</v>
      </c>
      <c r="Q50" s="40"/>
    </row>
    <row r="51" spans="1:17" ht="15" customHeight="1" x14ac:dyDescent="0.25">
      <c r="M51" s="39"/>
    </row>
    <row r="52" spans="1:17" ht="15" customHeight="1" x14ac:dyDescent="0.25">
      <c r="A52" s="1" t="s">
        <v>14</v>
      </c>
      <c r="B52" s="111" t="str">
        <f ca="1">IF(LEFT(A53,1)="-",IF(ISBLANK(INDIRECT(ADDRESS(2^MID(A53,2,1)+2+(MID(A53,3,2)-1)*2^(MID(A53,2,1)+2),MID(A53,2,1)*4,,,A52))),"",IF(INDIRECT(ADDRESS(2^MID(A53,2,1)+2+(MID(A53,3,2)-1)*2^(MID(A53,2,1)+2),MID(A53,2,1)*4,,,A52))&gt;INDIRECT(ADDRESS(2^(1+MID(A53,2,1))+2^MID(A53,2,1)+2+(MID(A53,3,2)-1)*2^(MID(A53,2,1)+2),MID(A53,2,1)*4,,,A52)),INDIRECT(ADDRESS(2^(1+MID(A53,2,1))+2^MID(A53,2,1)+2+(MID(A53,3,2)-1)*2^(MID(A53,2,1)+2),MID(A53,2,1)*4-2,,,A52)),INDIRECT(ADDRESS(2^MID(A53,2,1)+2+(MID(A53,3,2)-1)*2^(MID(A53,2,1)+2),MID(A53,2,1)*4-2,,,A52)))),IF(LEFT(A52,1)="X",IFERROR(INDIRECT(ADDRESS(MATCH(A53,OFFSET(INDIRECT(ADDRESS(1,3,,,A52)),0,0,200,1),0),2,,,A52)),""),IFERROR(INDIRECT(ADDRESS(MATCH(A53,OFFSET(INDIRECT(ADDRESS(3,2,,,A52)),1,6+MAX(OFFSET(INDIRECT(ADDRESS(3,2,,,A52)),0,0,1,20)),2*MAX(OFFSET(INDIRECT(ADDRESS(3,2,,,A52)),0,0,1,20)),1),0)+3,3,,,A52)),"")))</f>
        <v>Дубовицкий</v>
      </c>
      <c r="C52" s="112"/>
      <c r="D52" s="34">
        <v>5</v>
      </c>
      <c r="E52" s="35"/>
      <c r="M52" s="39"/>
    </row>
    <row r="53" spans="1:17" ht="15" customHeight="1" x14ac:dyDescent="0.25">
      <c r="A53" s="1">
        <v>1</v>
      </c>
      <c r="E53" s="36"/>
      <c r="M53" s="39"/>
    </row>
    <row r="54" spans="1:17" ht="15" customHeight="1" x14ac:dyDescent="0.25">
      <c r="B54" s="37" t="s">
        <v>6</v>
      </c>
      <c r="C54" s="38" t="s">
        <v>45</v>
      </c>
      <c r="E54" s="39"/>
      <c r="F54" s="113" t="str">
        <f ca="1">IF(ISBLANK(D52),"",IF(D52&gt;D56,B52,B56))</f>
        <v>Хафидо</v>
      </c>
      <c r="G54" s="112"/>
      <c r="H54" s="34">
        <v>13</v>
      </c>
      <c r="I54" s="35"/>
      <c r="M54" s="39"/>
    </row>
    <row r="55" spans="1:17" ht="15" customHeight="1" x14ac:dyDescent="0.25">
      <c r="E55" s="39"/>
      <c r="I55" s="36"/>
      <c r="M55" s="39"/>
    </row>
    <row r="56" spans="1:17" ht="15" customHeight="1" x14ac:dyDescent="0.25">
      <c r="A56" s="1" t="s">
        <v>18</v>
      </c>
      <c r="B56" s="111" t="str">
        <f ca="1">IF(LEFT(A57,1)="-",IF(ISBLANK(INDIRECT(ADDRESS(2^MID(A57,2,1)+2+(MID(A57,3,2)-1)*2^(MID(A57,2,1)+2),MID(A57,2,1)*4,,,A56))),"",IF(INDIRECT(ADDRESS(2^MID(A57,2,1)+2+(MID(A57,3,2)-1)*2^(MID(A57,2,1)+2),MID(A57,2,1)*4,,,A56))&gt;INDIRECT(ADDRESS(2^(1+MID(A57,2,1))+2^MID(A57,2,1)+2+(MID(A57,3,2)-1)*2^(MID(A57,2,1)+2),MID(A57,2,1)*4,,,A56)),INDIRECT(ADDRESS(2^(1+MID(A57,2,1))+2^MID(A57,2,1)+2+(MID(A57,3,2)-1)*2^(MID(A57,2,1)+2),MID(A57,2,1)*4-2,,,A56)),INDIRECT(ADDRESS(2^MID(A57,2,1)+2+(MID(A57,3,2)-1)*2^(MID(A57,2,1)+2),MID(A57,2,1)*4-2,,,A56)))),IF(LEFT(A56,1)="X",IFERROR(INDIRECT(ADDRESS(MATCH(A57,OFFSET(INDIRECT(ADDRESS(1,3,,,A56)),0,0,200,1),0),2,,,A56)),""),IFERROR(INDIRECT(ADDRESS(MATCH(A57,OFFSET(INDIRECT(ADDRESS(3,2,,,A56)),1,6+MAX(OFFSET(INDIRECT(ADDRESS(3,2,,,A56)),0,0,1,20)),2*MAX(OFFSET(INDIRECT(ADDRESS(3,2,,,A56)),0,0,1,20)),1),0)+3,3,,,A56)),"")))</f>
        <v>Хафидо</v>
      </c>
      <c r="C56" s="112"/>
      <c r="D56" s="34">
        <v>13</v>
      </c>
      <c r="E56" s="40"/>
      <c r="I56" s="39"/>
      <c r="M56" s="39"/>
    </row>
    <row r="57" spans="1:17" ht="15" customHeight="1" x14ac:dyDescent="0.25">
      <c r="A57" s="1">
        <v>2</v>
      </c>
      <c r="I57" s="39"/>
      <c r="M57" s="39"/>
    </row>
    <row r="58" spans="1:17" ht="15" customHeight="1" x14ac:dyDescent="0.25">
      <c r="F58" s="37" t="s">
        <v>6</v>
      </c>
      <c r="G58" s="33">
        <v>2</v>
      </c>
      <c r="H58" s="38"/>
      <c r="I58" s="39"/>
      <c r="J58" s="113" t="str">
        <f ca="1">IF(ISBLANK(H54),"",IF(H54&gt;H62,F54,F62))</f>
        <v>Хафидо</v>
      </c>
      <c r="K58" s="112"/>
      <c r="L58" s="34">
        <v>13</v>
      </c>
      <c r="M58" s="40"/>
    </row>
    <row r="59" spans="1:17" ht="15" customHeight="1" x14ac:dyDescent="0.25">
      <c r="I59" s="39"/>
    </row>
    <row r="60" spans="1:17" ht="15" customHeight="1" x14ac:dyDescent="0.25">
      <c r="A60" s="1" t="s">
        <v>17</v>
      </c>
      <c r="B60" s="111" t="str">
        <f ca="1">IF(LEFT(A61,1)="-",IF(ISBLANK(INDIRECT(ADDRESS(2^MID(A61,2,1)+2+(MID(A61,3,2)-1)*2^(MID(A61,2,1)+2),MID(A61,2,1)*4,,,A60))),"",IF(INDIRECT(ADDRESS(2^MID(A61,2,1)+2+(MID(A61,3,2)-1)*2^(MID(A61,2,1)+2),MID(A61,2,1)*4,,,A60))&gt;INDIRECT(ADDRESS(2^(1+MID(A61,2,1))+2^MID(A61,2,1)+2+(MID(A61,3,2)-1)*2^(MID(A61,2,1)+2),MID(A61,2,1)*4,,,A60)),INDIRECT(ADDRESS(2^(1+MID(A61,2,1))+2^MID(A61,2,1)+2+(MID(A61,3,2)-1)*2^(MID(A61,2,1)+2),MID(A61,2,1)*4-2,,,A60)),INDIRECT(ADDRESS(2^MID(A61,2,1)+2+(MID(A61,3,2)-1)*2^(MID(A61,2,1)+2),MID(A61,2,1)*4-2,,,A60)))),IF(LEFT(A60,1)="X",IFERROR(INDIRECT(ADDRESS(MATCH(A61,OFFSET(INDIRECT(ADDRESS(1,3,,,A60)),0,0,200,1),0),2,,,A60)),""),IFERROR(INDIRECT(ADDRESS(MATCH(A61,OFFSET(INDIRECT(ADDRESS(3,2,,,A60)),1,6+MAX(OFFSET(INDIRECT(ADDRESS(3,2,,,A60)),0,0,1,20)),2*MAX(OFFSET(INDIRECT(ADDRESS(3,2,,,A60)),0,0,1,20)),1),0)+3,3,,,A60)),"")))</f>
        <v>Гулинин</v>
      </c>
      <c r="C60" s="112"/>
      <c r="D60" s="34">
        <v>13</v>
      </c>
      <c r="E60" s="35"/>
      <c r="I60" s="39"/>
    </row>
    <row r="61" spans="1:17" ht="15" customHeight="1" x14ac:dyDescent="0.25">
      <c r="A61" s="1">
        <v>1</v>
      </c>
      <c r="E61" s="36"/>
      <c r="I61" s="39"/>
    </row>
    <row r="62" spans="1:17" ht="15" customHeight="1" x14ac:dyDescent="0.25">
      <c r="B62" s="37" t="s">
        <v>6</v>
      </c>
      <c r="C62" s="56" t="s">
        <v>46</v>
      </c>
      <c r="E62" s="39"/>
      <c r="F62" s="113" t="str">
        <f ca="1">IF(ISBLANK(D60),"",IF(D60&gt;D64,B60,B64))</f>
        <v>Гулинин</v>
      </c>
      <c r="G62" s="112"/>
      <c r="H62" s="34">
        <v>3</v>
      </c>
      <c r="I62" s="40"/>
    </row>
    <row r="63" spans="1:17" ht="15" customHeight="1" x14ac:dyDescent="0.25">
      <c r="C63" s="38"/>
      <c r="E63" s="39"/>
    </row>
    <row r="64" spans="1:17" ht="15" customHeight="1" x14ac:dyDescent="0.25">
      <c r="A64" s="1" t="s">
        <v>15</v>
      </c>
      <c r="B64" s="111" t="str">
        <f ca="1">IF(LEFT(A65,1)="-",IF(ISBLANK(INDIRECT(ADDRESS(2^MID(A65,2,1)+2+(MID(A65,3,2)-1)*2^(MID(A65,2,1)+2),MID(A65,2,1)*4,,,A64))),"",IF(INDIRECT(ADDRESS(2^MID(A65,2,1)+2+(MID(A65,3,2)-1)*2^(MID(A65,2,1)+2),MID(A65,2,1)*4,,,A64))&gt;INDIRECT(ADDRESS(2^(1+MID(A65,2,1))+2^MID(A65,2,1)+2+(MID(A65,3,2)-1)*2^(MID(A65,2,1)+2),MID(A65,2,1)*4,,,A64)),INDIRECT(ADDRESS(2^(1+MID(A65,2,1))+2^MID(A65,2,1)+2+(MID(A65,3,2)-1)*2^(MID(A65,2,1)+2),MID(A65,2,1)*4-2,,,A64)),INDIRECT(ADDRESS(2^MID(A65,2,1)+2+(MID(A65,3,2)-1)*2^(MID(A65,2,1)+2),MID(A65,2,1)*4-2,,,A64)))),IF(LEFT(A64,1)="X",IFERROR(INDIRECT(ADDRESS(MATCH(A65,OFFSET(INDIRECT(ADDRESS(1,3,,,A64)),0,0,200,1),0),2,,,A64)),""),IFERROR(INDIRECT(ADDRESS(MATCH(A65,OFFSET(INDIRECT(ADDRESS(3,2,,,A64)),1,6+MAX(OFFSET(INDIRECT(ADDRESS(3,2,,,A64)),0,0,1,20)),2*MAX(OFFSET(INDIRECT(ADDRESS(3,2,,,A64)),0,0,1,20)),1),0)+3,3,,,A64)),"")))</f>
        <v>Петраков</v>
      </c>
      <c r="C64" s="112"/>
      <c r="D64" s="34">
        <v>6</v>
      </c>
      <c r="E64" s="40"/>
    </row>
    <row r="65" spans="1:7" x14ac:dyDescent="0.25">
      <c r="A65" s="1">
        <v>3</v>
      </c>
    </row>
    <row r="66" spans="1:7" x14ac:dyDescent="0.25">
      <c r="C66" s="43" t="s">
        <v>19</v>
      </c>
    </row>
    <row r="68" spans="1:7" ht="15" customHeight="1" x14ac:dyDescent="0.25">
      <c r="B68" s="111" t="str">
        <f ca="1">IF(ISBLANK(L10),"",IF(L10&gt;L26,J26,J10))</f>
        <v>Крошилов</v>
      </c>
      <c r="C68" s="112"/>
      <c r="D68" s="34">
        <v>5</v>
      </c>
      <c r="E68" s="35"/>
      <c r="F68" s="118"/>
      <c r="G68" s="118"/>
    </row>
    <row r="69" spans="1:7" ht="15" customHeight="1" x14ac:dyDescent="0.25">
      <c r="E69" s="36"/>
    </row>
    <row r="70" spans="1:7" ht="15" customHeight="1" x14ac:dyDescent="0.25">
      <c r="B70" s="37" t="s">
        <v>6</v>
      </c>
      <c r="C70" s="38">
        <v>1</v>
      </c>
      <c r="E70" s="39"/>
      <c r="F70" s="113" t="str">
        <f ca="1">IF(ISBLANK(D68),"",IF(D68&gt;D72,B68,B72))</f>
        <v>Каргашин</v>
      </c>
      <c r="G70" s="111"/>
    </row>
    <row r="71" spans="1:7" ht="15" customHeight="1" x14ac:dyDescent="0.25">
      <c r="E71" s="39"/>
    </row>
    <row r="72" spans="1:7" ht="15" customHeight="1" x14ac:dyDescent="0.25">
      <c r="B72" s="111" t="str">
        <f ca="1">IF(ISBLANK(L42),"",IF(L42&gt;L58,J58,J42))</f>
        <v>Каргашин</v>
      </c>
      <c r="C72" s="112"/>
      <c r="D72" s="34">
        <v>13</v>
      </c>
      <c r="E72" s="40"/>
    </row>
    <row r="86" spans="12:12" ht="15" customHeight="1" x14ac:dyDescent="0.25">
      <c r="L86" s="38"/>
    </row>
  </sheetData>
  <mergeCells count="37">
    <mergeCell ref="J58:K58"/>
    <mergeCell ref="F54:G54"/>
    <mergeCell ref="B56:C56"/>
    <mergeCell ref="B72:C72"/>
    <mergeCell ref="B60:C60"/>
    <mergeCell ref="F62:G62"/>
    <mergeCell ref="B64:C64"/>
    <mergeCell ref="B68:C68"/>
    <mergeCell ref="F68:G68"/>
    <mergeCell ref="F70:G70"/>
    <mergeCell ref="B40:C40"/>
    <mergeCell ref="J42:K42"/>
    <mergeCell ref="B44:C44"/>
    <mergeCell ref="N50:O50"/>
    <mergeCell ref="B52:C52"/>
    <mergeCell ref="F46:G46"/>
    <mergeCell ref="B48:C48"/>
    <mergeCell ref="R34:S34"/>
    <mergeCell ref="B12:C12"/>
    <mergeCell ref="F14:G14"/>
    <mergeCell ref="B16:C16"/>
    <mergeCell ref="N18:O18"/>
    <mergeCell ref="B20:C20"/>
    <mergeCell ref="F22:G22"/>
    <mergeCell ref="B24:C24"/>
    <mergeCell ref="J26:K26"/>
    <mergeCell ref="B28:C28"/>
    <mergeCell ref="F30:G30"/>
    <mergeCell ref="B32:C32"/>
    <mergeCell ref="B36:C36"/>
    <mergeCell ref="F38:G38"/>
    <mergeCell ref="J10:K10"/>
    <mergeCell ref="B1:K1"/>
    <mergeCell ref="P1:Q1"/>
    <mergeCell ref="B4:C4"/>
    <mergeCell ref="F6:G6"/>
    <mergeCell ref="B8:C8"/>
  </mergeCells>
  <pageMargins left="0.25" right="0.25" top="0.75" bottom="0.75" header="0.3" footer="0.3"/>
  <pageSetup paperSize="9" scale="8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33"/>
  <sheetViews>
    <sheetView workbookViewId="0">
      <selection activeCell="O26" sqref="O26"/>
    </sheetView>
  </sheetViews>
  <sheetFormatPr defaultRowHeight="15" x14ac:dyDescent="0.25"/>
  <cols>
    <col min="1" max="1" width="5" style="1" customWidth="1"/>
    <col min="2" max="15" width="9.140625" style="33" customWidth="1"/>
    <col min="16" max="16384" width="9.140625" style="33"/>
  </cols>
  <sheetData>
    <row r="1" spans="1:13" ht="36" x14ac:dyDescent="0.25">
      <c r="B1" s="119" t="s">
        <v>20</v>
      </c>
      <c r="C1" s="119"/>
      <c r="D1" s="119"/>
      <c r="E1" s="119"/>
      <c r="F1" s="119"/>
      <c r="G1" s="38"/>
      <c r="H1" s="38"/>
      <c r="I1" s="38"/>
      <c r="J1" s="38"/>
      <c r="K1" s="38"/>
    </row>
    <row r="2" spans="1:13" x14ac:dyDescent="0.25">
      <c r="C2" s="38"/>
    </row>
    <row r="3" spans="1:13" x14ac:dyDescent="0.25">
      <c r="C3" s="38"/>
    </row>
    <row r="4" spans="1:13" ht="18.75" x14ac:dyDescent="0.25">
      <c r="A4" s="1" t="s">
        <v>21</v>
      </c>
      <c r="B4" s="111" t="str">
        <f ca="1">IF(LEFT(A5,1)="-",IF(ISBLANK(INDIRECT(ADDRESS(2^MID(A5,2,1)+2+(MID(A5,3,2)-1)*2^(MID(A5,2,1)+2),MID(A5,2,1)*4,,,A4))),"",IF(INDIRECT(ADDRESS(2^MID(A5,2,1)+2+(MID(A5,3,2)-1)*2^(MID(A5,2,1)+2),MID(A5,2,1)*4,,,A4))&gt;INDIRECT(ADDRESS(2^(1+MID(A5,2,1))+2^MID(A5,2,1)+2+(MID(A5,3,2)-1)*2^(MID(A5,2,1)+2),MID(A5,2,1)*4,,,A4)),INDIRECT(ADDRESS(2^(1+MID(A5,2,1))+2^MID(A5,2,1)+2+(MID(A5,3,2)-1)*2^(MID(A5,2,1)+2),MID(A5,2,1)*4-2,,,A4)),INDIRECT(ADDRESS(2^MID(A5,2,1)+2+(MID(A5,3,2)-1)*2^(MID(A5,2,1)+2),MID(A5,2,1)*4-2,,,A4)))),IF(LEFT(A4,1)="X",IFERROR(INDIRECT(ADDRESS(MATCH(A5,OFFSET(INDIRECT(ADDRESS(1,3,,,A4)),0,0,200,1),0),2,,,A4)),""),IFERROR(INDIRECT(ADDRESS(MATCH(A5,OFFSET(INDIRECT(ADDRESS(3,2,,,A4)),1,6+MAX(OFFSET(INDIRECT(ADDRESS(3,2,,,A4)),0,0,1,20)),2*MAX(OFFSET(INDIRECT(ADDRESS(3,2,,,A4)),0,0,1,20)),1),0)+3,3,,,A4)),"")))</f>
        <v>Петрушко</v>
      </c>
      <c r="C4" s="112"/>
      <c r="D4" s="34">
        <v>13</v>
      </c>
      <c r="E4" s="35"/>
    </row>
    <row r="5" spans="1:13" x14ac:dyDescent="0.25">
      <c r="A5" s="1">
        <v>-11</v>
      </c>
      <c r="C5" s="38"/>
      <c r="E5" s="36"/>
    </row>
    <row r="6" spans="1:13" ht="18.75" x14ac:dyDescent="0.25">
      <c r="B6" s="37" t="s">
        <v>6</v>
      </c>
      <c r="C6" s="38">
        <v>3</v>
      </c>
      <c r="E6" s="39"/>
      <c r="F6" s="113" t="str">
        <f ca="1">IF(ISBLANK(D4),"",IF(D4&gt;D8,B4,B8))</f>
        <v>Петрушко</v>
      </c>
      <c r="G6" s="112"/>
      <c r="H6" s="34">
        <v>13</v>
      </c>
      <c r="I6" s="35"/>
    </row>
    <row r="7" spans="1:13" x14ac:dyDescent="0.25">
      <c r="C7" s="38"/>
      <c r="E7" s="39"/>
      <c r="I7" s="36"/>
    </row>
    <row r="8" spans="1:13" ht="18.75" x14ac:dyDescent="0.25">
      <c r="A8" s="1" t="s">
        <v>21</v>
      </c>
      <c r="B8" s="111" t="str">
        <f ca="1">IF(LEFT(A9,1)="-",IF(ISBLANK(INDIRECT(ADDRESS(2^MID(A9,2,1)+2+(MID(A9,3,2)-1)*2^(MID(A9,2,1)+2),MID(A9,2,1)*4,,,A8))),"",IF(INDIRECT(ADDRESS(2^MID(A9,2,1)+2+(MID(A9,3,2)-1)*2^(MID(A9,2,1)+2),MID(A9,2,1)*4,,,A8))&gt;INDIRECT(ADDRESS(2^(1+MID(A9,2,1))+2^MID(A9,2,1)+2+(MID(A9,3,2)-1)*2^(MID(A9,2,1)+2),MID(A9,2,1)*4,,,A8)),INDIRECT(ADDRESS(2^(1+MID(A9,2,1))+2^MID(A9,2,1)+2+(MID(A9,3,2)-1)*2^(MID(A9,2,1)+2),MID(A9,2,1)*4-2,,,A8)),INDIRECT(ADDRESS(2^MID(A9,2,1)+2+(MID(A9,3,2)-1)*2^(MID(A9,2,1)+2),MID(A9,2,1)*4-2,,,A8)))),IF(LEFT(A8,1)="X",IFERROR(INDIRECT(ADDRESS(MATCH(A9,OFFSET(INDIRECT(ADDRESS(1,3,,,A8)),0,0,200,1),0),2,,,A8)),""),IFERROR(INDIRECT(ADDRESS(MATCH(A9,OFFSET(INDIRECT(ADDRESS(3,2,,,A8)),1,6+MAX(OFFSET(INDIRECT(ADDRESS(3,2,,,A8)),0,0,1,20)),2*MAX(OFFSET(INDIRECT(ADDRESS(3,2,,,A8)),0,0,1,20)),1),0)+3,3,,,A8)),"")))</f>
        <v>Педченко</v>
      </c>
      <c r="C8" s="112"/>
      <c r="D8" s="34">
        <v>7</v>
      </c>
      <c r="E8" s="40"/>
      <c r="F8" s="68" t="s">
        <v>207</v>
      </c>
      <c r="I8" s="39"/>
    </row>
    <row r="9" spans="1:13" x14ac:dyDescent="0.25">
      <c r="A9" s="1">
        <v>-12</v>
      </c>
      <c r="C9" s="38"/>
      <c r="I9" s="39"/>
    </row>
    <row r="10" spans="1:13" ht="18.75" x14ac:dyDescent="0.25">
      <c r="C10" s="38"/>
      <c r="F10" s="37" t="s">
        <v>6</v>
      </c>
      <c r="G10" s="33">
        <v>3</v>
      </c>
      <c r="H10" s="38"/>
      <c r="I10" s="39"/>
      <c r="J10" s="113" t="str">
        <f ca="1">IF(ISBLANK(H6),"",IF(H6&gt;H14,F6,F14))</f>
        <v>Петрушко</v>
      </c>
      <c r="K10" s="111"/>
      <c r="L10" s="34">
        <v>2</v>
      </c>
      <c r="M10" s="35"/>
    </row>
    <row r="11" spans="1:13" x14ac:dyDescent="0.25">
      <c r="C11" s="38"/>
      <c r="I11" s="39"/>
      <c r="M11" s="36"/>
    </row>
    <row r="12" spans="1:13" ht="18.75" x14ac:dyDescent="0.25">
      <c r="A12" s="1" t="s">
        <v>21</v>
      </c>
      <c r="B12" s="111" t="str">
        <f ca="1">IF(LEFT(A13,1)="-",IF(ISBLANK(INDIRECT(ADDRESS(2^MID(A13,2,1)+2+(MID(A13,3,2)-1)*2^(MID(A13,2,1)+2),MID(A13,2,1)*4,,,A12))),"",IF(INDIRECT(ADDRESS(2^MID(A13,2,1)+2+(MID(A13,3,2)-1)*2^(MID(A13,2,1)+2),MID(A13,2,1)*4,,,A12))&gt;INDIRECT(ADDRESS(2^(1+MID(A13,2,1))+2^MID(A13,2,1)+2+(MID(A13,3,2)-1)*2^(MID(A13,2,1)+2),MID(A13,2,1)*4,,,A12)),INDIRECT(ADDRESS(2^(1+MID(A13,2,1))+2^MID(A13,2,1)+2+(MID(A13,3,2)-1)*2^(MID(A13,2,1)+2),MID(A13,2,1)*4-2,,,A12)),INDIRECT(ADDRESS(2^MID(A13,2,1)+2+(MID(A13,3,2)-1)*2^(MID(A13,2,1)+2),MID(A13,2,1)*4-2,,,A12)))),IF(LEFT(A12,1)="X",IFERROR(INDIRECT(ADDRESS(MATCH(A13,OFFSET(INDIRECT(ADDRESS(1,3,,,A12)),0,0,200,1),0),2,,,A12)),""),IFERROR(INDIRECT(ADDRESS(MATCH(A13,OFFSET(INDIRECT(ADDRESS(3,2,,,A12)),1,6+MAX(OFFSET(INDIRECT(ADDRESS(3,2,,,A12)),0,0,1,20)),2*MAX(OFFSET(INDIRECT(ADDRESS(3,2,,,A12)),0,0,1,20)),1),0)+3,3,,,A12)),"")))</f>
        <v>Проценко</v>
      </c>
      <c r="C12" s="112"/>
      <c r="D12" s="34">
        <v>2</v>
      </c>
      <c r="E12" s="35"/>
      <c r="I12" s="39"/>
      <c r="M12" s="39"/>
    </row>
    <row r="13" spans="1:13" x14ac:dyDescent="0.25">
      <c r="A13" s="1">
        <v>-13</v>
      </c>
      <c r="C13" s="38"/>
      <c r="E13" s="36"/>
      <c r="I13" s="39"/>
      <c r="M13" s="39"/>
    </row>
    <row r="14" spans="1:13" ht="18.75" x14ac:dyDescent="0.25">
      <c r="B14" s="37" t="s">
        <v>6</v>
      </c>
      <c r="C14" s="38">
        <v>2</v>
      </c>
      <c r="E14" s="39"/>
      <c r="F14" s="113" t="str">
        <f ca="1">IF(ISBLANK(D12),"",IF(D12&gt;D16,B12,B16))</f>
        <v>Смирнов</v>
      </c>
      <c r="G14" s="112"/>
      <c r="H14" s="34">
        <v>6</v>
      </c>
      <c r="I14" s="40"/>
      <c r="M14" s="39"/>
    </row>
    <row r="15" spans="1:13" x14ac:dyDescent="0.25">
      <c r="E15" s="39"/>
      <c r="M15" s="39"/>
    </row>
    <row r="16" spans="1:13" ht="18.75" x14ac:dyDescent="0.25">
      <c r="A16" s="1" t="s">
        <v>21</v>
      </c>
      <c r="B16" s="111" t="str">
        <f ca="1">IF(LEFT(A17,1)="-",IF(ISBLANK(INDIRECT(ADDRESS(2^MID(A17,2,1)+2+(MID(A17,3,2)-1)*2^(MID(A17,2,1)+2),MID(A17,2,1)*4,,,A16))),"",IF(INDIRECT(ADDRESS(2^MID(A17,2,1)+2+(MID(A17,3,2)-1)*2^(MID(A17,2,1)+2),MID(A17,2,1)*4,,,A16))&gt;INDIRECT(ADDRESS(2^(1+MID(A17,2,1))+2^MID(A17,2,1)+2+(MID(A17,3,2)-1)*2^(MID(A17,2,1)+2),MID(A17,2,1)*4,,,A16)),INDIRECT(ADDRESS(2^(1+MID(A17,2,1))+2^MID(A17,2,1)+2+(MID(A17,3,2)-1)*2^(MID(A17,2,1)+2),MID(A17,2,1)*4-2,,,A16)),INDIRECT(ADDRESS(2^MID(A17,2,1)+2+(MID(A17,3,2)-1)*2^(MID(A17,2,1)+2),MID(A17,2,1)*4-2,,,A16)))),IF(LEFT(A16,1)="X",IFERROR(INDIRECT(ADDRESS(MATCH(A17,OFFSET(INDIRECT(ADDRESS(1,3,,,A16)),0,0,200,1),0),2,,,A16)),""),IFERROR(INDIRECT(ADDRESS(MATCH(A17,OFFSET(INDIRECT(ADDRESS(3,2,,,A16)),1,6+MAX(OFFSET(INDIRECT(ADDRESS(3,2,,,A16)),0,0,1,20)),2*MAX(OFFSET(INDIRECT(ADDRESS(3,2,,,A16)),0,0,1,20)),1),0)+3,3,,,A16)),"")))</f>
        <v>Смирнов</v>
      </c>
      <c r="C16" s="112"/>
      <c r="D16" s="34">
        <v>13</v>
      </c>
      <c r="E16" s="40"/>
      <c r="M16" s="39"/>
    </row>
    <row r="17" spans="1:15" ht="15" customHeight="1" x14ac:dyDescent="0.25">
      <c r="A17" s="1">
        <v>-14</v>
      </c>
      <c r="M17" s="39"/>
    </row>
    <row r="18" spans="1:15" ht="18.75" x14ac:dyDescent="0.25">
      <c r="B18" s="37"/>
      <c r="J18" s="37" t="s">
        <v>6</v>
      </c>
      <c r="K18" s="33">
        <v>3</v>
      </c>
      <c r="L18" s="38"/>
      <c r="M18" s="39"/>
      <c r="N18" s="113" t="str">
        <f ca="1">IF(ISBLANK(L10),"",IF(L10&gt;L26,J10,J26))</f>
        <v>Петраков</v>
      </c>
      <c r="O18" s="111"/>
    </row>
    <row r="19" spans="1:15" ht="15" customHeight="1" x14ac:dyDescent="0.25">
      <c r="M19" s="39"/>
    </row>
    <row r="20" spans="1:15" ht="18.75" x14ac:dyDescent="0.25">
      <c r="A20" s="1" t="s">
        <v>21</v>
      </c>
      <c r="B20" s="111" t="str">
        <f ca="1">IF(LEFT(A21,1)="-",IF(ISBLANK(INDIRECT(ADDRESS(2^MID(A21,2,1)+2+(MID(A21,3,2)-1)*2^(MID(A21,2,1)+2),MID(A21,2,1)*4,,,A20))),"",IF(INDIRECT(ADDRESS(2^MID(A21,2,1)+2+(MID(A21,3,2)-1)*2^(MID(A21,2,1)+2),MID(A21,2,1)*4,,,A20))&gt;INDIRECT(ADDRESS(2^(1+MID(A21,2,1))+2^MID(A21,2,1)+2+(MID(A21,3,2)-1)*2^(MID(A21,2,1)+2),MID(A21,2,1)*4,,,A20)),INDIRECT(ADDRESS(2^(1+MID(A21,2,1))+2^MID(A21,2,1)+2+(MID(A21,3,2)-1)*2^(MID(A21,2,1)+2),MID(A21,2,1)*4-2,,,A20)),INDIRECT(ADDRESS(2^MID(A21,2,1)+2+(MID(A21,3,2)-1)*2^(MID(A21,2,1)+2),MID(A21,2,1)*4-2,,,A20)))),IF(LEFT(A20,1)="X",IFERROR(INDIRECT(ADDRESS(MATCH(A21,OFFSET(INDIRECT(ADDRESS(1,3,,,A20)),0,0,200,1),0),2,,,A20)),""),IFERROR(INDIRECT(ADDRESS(MATCH(A21,OFFSET(INDIRECT(ADDRESS(3,2,,,A20)),1,6+MAX(OFFSET(INDIRECT(ADDRESS(3,2,,,A20)),0,0,1,20)),2*MAX(OFFSET(INDIRECT(ADDRESS(3,2,,,A20)),0,0,1,20)),1),0)+3,3,,,A20)),"")))</f>
        <v>Анухин</v>
      </c>
      <c r="C20" s="112"/>
      <c r="D20" s="34">
        <v>13</v>
      </c>
      <c r="E20" s="35"/>
      <c r="M20" s="39"/>
    </row>
    <row r="21" spans="1:15" ht="15" customHeight="1" x14ac:dyDescent="0.25">
      <c r="A21" s="1">
        <v>-15</v>
      </c>
      <c r="E21" s="36"/>
      <c r="M21" s="39"/>
    </row>
    <row r="22" spans="1:15" ht="18.75" x14ac:dyDescent="0.25">
      <c r="B22" s="37" t="s">
        <v>6</v>
      </c>
      <c r="C22" s="38">
        <v>4</v>
      </c>
      <c r="E22" s="39"/>
      <c r="F22" s="113" t="str">
        <f ca="1">IF(ISBLANK(D20),"",IF(D20&gt;D24,B20,B24))</f>
        <v>Анухин</v>
      </c>
      <c r="G22" s="112"/>
      <c r="H22" s="34">
        <v>11</v>
      </c>
      <c r="I22" s="35"/>
      <c r="M22" s="39"/>
    </row>
    <row r="23" spans="1:15" ht="15" customHeight="1" x14ac:dyDescent="0.25">
      <c r="E23" s="39"/>
      <c r="I23" s="36"/>
      <c r="M23" s="39"/>
    </row>
    <row r="24" spans="1:15" ht="18.75" x14ac:dyDescent="0.25">
      <c r="A24" s="1" t="s">
        <v>21</v>
      </c>
      <c r="B24" s="111" t="str">
        <f ca="1">IF(LEFT(A25,1)="-",IF(ISBLANK(INDIRECT(ADDRESS(2^MID(A25,2,1)+2+(MID(A25,3,2)-1)*2^(MID(A25,2,1)+2),MID(A25,2,1)*4,,,A24))),"",IF(INDIRECT(ADDRESS(2^MID(A25,2,1)+2+(MID(A25,3,2)-1)*2^(MID(A25,2,1)+2),MID(A25,2,1)*4,,,A24))&gt;INDIRECT(ADDRESS(2^(1+MID(A25,2,1))+2^MID(A25,2,1)+2+(MID(A25,3,2)-1)*2^(MID(A25,2,1)+2),MID(A25,2,1)*4,,,A24)),INDIRECT(ADDRESS(2^(1+MID(A25,2,1))+2^MID(A25,2,1)+2+(MID(A25,3,2)-1)*2^(MID(A25,2,1)+2),MID(A25,2,1)*4-2,,,A24)),INDIRECT(ADDRESS(2^MID(A25,2,1)+2+(MID(A25,3,2)-1)*2^(MID(A25,2,1)+2),MID(A25,2,1)*4-2,,,A24)))),IF(LEFT(A24,1)="X",IFERROR(INDIRECT(ADDRESS(MATCH(A25,OFFSET(INDIRECT(ADDRESS(1,3,,,A24)),0,0,200,1),0),2,,,A24)),""),IFERROR(INDIRECT(ADDRESS(MATCH(A25,OFFSET(INDIRECT(ADDRESS(3,2,,,A24)),1,6+MAX(OFFSET(INDIRECT(ADDRESS(3,2,,,A24)),0,0,1,20)),2*MAX(OFFSET(INDIRECT(ADDRESS(3,2,,,A24)),0,0,1,20)),1),0)+3,3,,,A24)),"")))</f>
        <v>Зубова</v>
      </c>
      <c r="C24" s="112"/>
      <c r="D24" s="34">
        <v>4</v>
      </c>
      <c r="E24" s="40"/>
      <c r="I24" s="39"/>
      <c r="M24" s="39"/>
    </row>
    <row r="25" spans="1:15" ht="15" customHeight="1" x14ac:dyDescent="0.25">
      <c r="A25" s="1">
        <v>-16</v>
      </c>
      <c r="I25" s="39"/>
      <c r="M25" s="39"/>
    </row>
    <row r="26" spans="1:15" ht="18.75" x14ac:dyDescent="0.25">
      <c r="F26" s="37" t="s">
        <v>6</v>
      </c>
      <c r="G26" s="33">
        <v>4</v>
      </c>
      <c r="H26" s="38"/>
      <c r="I26" s="39"/>
      <c r="J26" s="113" t="str">
        <f ca="1">IF(ISBLANK(H22),"",IF(H22&gt;H30,F22,F30))</f>
        <v>Петраков</v>
      </c>
      <c r="K26" s="112"/>
      <c r="L26" s="34">
        <v>13</v>
      </c>
      <c r="M26" s="40"/>
    </row>
    <row r="27" spans="1:15" ht="15" customHeight="1" x14ac:dyDescent="0.25">
      <c r="I27" s="39"/>
    </row>
    <row r="28" spans="1:15" ht="18.75" x14ac:dyDescent="0.25">
      <c r="A28" s="1" t="s">
        <v>21</v>
      </c>
      <c r="B28" s="111" t="str">
        <f ca="1">IF(LEFT(A29,1)="-",IF(ISBLANK(INDIRECT(ADDRESS(2^MID(A29,2,1)+2+(MID(A29,3,2)-1)*2^(MID(A29,2,1)+2),MID(A29,2,1)*4,,,A28))),"",IF(INDIRECT(ADDRESS(2^MID(A29,2,1)+2+(MID(A29,3,2)-1)*2^(MID(A29,2,1)+2),MID(A29,2,1)*4,,,A28))&gt;INDIRECT(ADDRESS(2^(1+MID(A29,2,1))+2^MID(A29,2,1)+2+(MID(A29,3,2)-1)*2^(MID(A29,2,1)+2),MID(A29,2,1)*4,,,A28)),INDIRECT(ADDRESS(2^(1+MID(A29,2,1))+2^MID(A29,2,1)+2+(MID(A29,3,2)-1)*2^(MID(A29,2,1)+2),MID(A29,2,1)*4-2,,,A28)),INDIRECT(ADDRESS(2^MID(A29,2,1)+2+(MID(A29,3,2)-1)*2^(MID(A29,2,1)+2),MID(A29,2,1)*4-2,,,A28)))),IF(LEFT(A28,1)="X",IFERROR(INDIRECT(ADDRESS(MATCH(A29,OFFSET(INDIRECT(ADDRESS(1,3,,,A28)),0,0,200,1),0),2,,,A28)),""),IFERROR(INDIRECT(ADDRESS(MATCH(A29,OFFSET(INDIRECT(ADDRESS(3,2,,,A28)),1,6+MAX(OFFSET(INDIRECT(ADDRESS(3,2,,,A28)),0,0,1,20)),2*MAX(OFFSET(INDIRECT(ADDRESS(3,2,,,A28)),0,0,1,20)),1),0)+3,3,,,A28)),"")))</f>
        <v>Дубовицкий</v>
      </c>
      <c r="C28" s="112"/>
      <c r="D28" s="34">
        <v>5</v>
      </c>
      <c r="E28" s="35"/>
      <c r="I28" s="39"/>
    </row>
    <row r="29" spans="1:15" ht="15" customHeight="1" x14ac:dyDescent="0.25">
      <c r="A29" s="1">
        <v>-17</v>
      </c>
      <c r="E29" s="36"/>
      <c r="I29" s="39"/>
    </row>
    <row r="30" spans="1:15" ht="18.75" x14ac:dyDescent="0.25">
      <c r="B30" s="37" t="s">
        <v>6</v>
      </c>
      <c r="C30" s="38">
        <v>1</v>
      </c>
      <c r="E30" s="39"/>
      <c r="F30" s="113" t="str">
        <f ca="1">IF(ISBLANK(D28),"",IF(D28&gt;D32,B28,B32))</f>
        <v>Петраков</v>
      </c>
      <c r="G30" s="112"/>
      <c r="H30" s="34">
        <v>12</v>
      </c>
      <c r="I30" s="40"/>
    </row>
    <row r="31" spans="1:15" ht="15" customHeight="1" x14ac:dyDescent="0.25">
      <c r="E31" s="39"/>
    </row>
    <row r="32" spans="1:15" ht="18.75" x14ac:dyDescent="0.25">
      <c r="A32" s="1" t="s">
        <v>21</v>
      </c>
      <c r="B32" s="111" t="str">
        <f ca="1">IF(LEFT(A33,1)="-",IF(ISBLANK(INDIRECT(ADDRESS(2^MID(A33,2,1)+2+(MID(A33,3,2)-1)*2^(MID(A33,2,1)+2),MID(A33,2,1)*4,,,A32))),"",IF(INDIRECT(ADDRESS(2^MID(A33,2,1)+2+(MID(A33,3,2)-1)*2^(MID(A33,2,1)+2),MID(A33,2,1)*4,,,A32))&gt;INDIRECT(ADDRESS(2^(1+MID(A33,2,1))+2^MID(A33,2,1)+2+(MID(A33,3,2)-1)*2^(MID(A33,2,1)+2),MID(A33,2,1)*4,,,A32)),INDIRECT(ADDRESS(2^(1+MID(A33,2,1))+2^MID(A33,2,1)+2+(MID(A33,3,2)-1)*2^(MID(A33,2,1)+2),MID(A33,2,1)*4-2,,,A32)),INDIRECT(ADDRESS(2^MID(A33,2,1)+2+(MID(A33,3,2)-1)*2^(MID(A33,2,1)+2),MID(A33,2,1)*4-2,,,A32)))),IF(LEFT(A32,1)="X",IFERROR(INDIRECT(ADDRESS(MATCH(A33,OFFSET(INDIRECT(ADDRESS(1,3,,,A32)),0,0,200,1),0),2,,,A32)),""),IFERROR(INDIRECT(ADDRESS(MATCH(A33,OFFSET(INDIRECT(ADDRESS(3,2,,,A32)),1,6+MAX(OFFSET(INDIRECT(ADDRESS(3,2,,,A32)),0,0,1,20)),2*MAX(OFFSET(INDIRECT(ADDRESS(3,2,,,A32)),0,0,1,20)),1),0)+3,3,,,A32)),"")))</f>
        <v>Петраков</v>
      </c>
      <c r="C32" s="112"/>
      <c r="D32" s="34">
        <v>13</v>
      </c>
      <c r="E32" s="40"/>
    </row>
    <row r="33" spans="1:1" x14ac:dyDescent="0.25">
      <c r="A33" s="1">
        <v>-18</v>
      </c>
    </row>
  </sheetData>
  <mergeCells count="16">
    <mergeCell ref="F30:G30"/>
    <mergeCell ref="B32:C32"/>
    <mergeCell ref="N18:O18"/>
    <mergeCell ref="B20:C20"/>
    <mergeCell ref="F22:G22"/>
    <mergeCell ref="J26:K26"/>
    <mergeCell ref="B28:C28"/>
    <mergeCell ref="J10:K10"/>
    <mergeCell ref="B12:C12"/>
    <mergeCell ref="B24:C24"/>
    <mergeCell ref="B1:F1"/>
    <mergeCell ref="B4:C4"/>
    <mergeCell ref="F6:G6"/>
    <mergeCell ref="B8:C8"/>
    <mergeCell ref="F14:G14"/>
    <mergeCell ref="B16:C16"/>
  </mergeCells>
  <pageMargins left="0.25" right="0.25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X</vt:lpstr>
      <vt:lpstr>A</vt:lpstr>
      <vt:lpstr>B</vt:lpstr>
      <vt:lpstr>C</vt:lpstr>
      <vt:lpstr>D</vt:lpstr>
      <vt:lpstr>E</vt:lpstr>
      <vt:lpstr>F</vt:lpstr>
      <vt:lpstr>KA</vt:lpstr>
      <vt:lpstr>Кубок В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Тихонов Дмитрий</dc:creator>
  <cp:lastModifiedBy>Тихонов Дмитрий</cp:lastModifiedBy>
  <cp:lastPrinted>2026-04-05T09:51:46Z</cp:lastPrinted>
  <dcterms:created xsi:type="dcterms:W3CDTF">2025-03-25T08:27:48Z</dcterms:created>
  <dcterms:modified xsi:type="dcterms:W3CDTF">2026-04-06T07:34:23Z</dcterms:modified>
</cp:coreProperties>
</file>