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225" windowWidth="18975" windowHeight="7140" activeTab="5"/>
  </bookViews>
  <sheets>
    <sheet name="Лист2" sheetId="42" r:id="rId1"/>
    <sheet name="A" sheetId="17" r:id="rId2"/>
    <sheet name="B" sheetId="41" r:id="rId3"/>
    <sheet name="Кубок А" sheetId="45" r:id="rId4"/>
    <sheet name="Кубок Б" sheetId="44" r:id="rId5"/>
    <sheet name="Кубок С" sheetId="19" r:id="rId6"/>
    <sheet name="Служебный лист" sheetId="4" state="hidden" r:id="rId7"/>
  </sheets>
  <calcPr calcId="145621" calcOnSave="0"/>
</workbook>
</file>

<file path=xl/calcChain.xml><?xml version="1.0" encoding="utf-8"?>
<calcChain xmlns="http://schemas.openxmlformats.org/spreadsheetml/2006/main">
  <c r="B8" i="45" l="1"/>
  <c r="F22" i="45"/>
  <c r="B20" i="45"/>
  <c r="B4" i="45"/>
  <c r="B8" i="44"/>
  <c r="K8" i="41"/>
  <c r="I14" i="41"/>
  <c r="K9" i="41"/>
  <c r="K4" i="41"/>
  <c r="C42" i="41"/>
  <c r="C20" i="41"/>
  <c r="K6" i="41"/>
  <c r="H31" i="41"/>
  <c r="G10" i="41"/>
  <c r="C37" i="41"/>
  <c r="H14" i="41"/>
  <c r="H22" i="41"/>
  <c r="C27" i="41"/>
  <c r="H37" i="41"/>
  <c r="H30" i="41"/>
  <c r="C21" i="41"/>
  <c r="H42" i="41"/>
  <c r="H26" i="41"/>
  <c r="H27" i="41"/>
  <c r="B12" i="45"/>
  <c r="C26" i="41"/>
  <c r="F12" i="41"/>
  <c r="K10" i="41"/>
  <c r="C40" i="41"/>
  <c r="B12" i="44"/>
  <c r="G14" i="41"/>
  <c r="F8" i="41"/>
  <c r="I8" i="41"/>
  <c r="C41" i="41"/>
  <c r="C36" i="41"/>
  <c r="J14" i="41"/>
  <c r="H10" i="41"/>
  <c r="F6" i="41"/>
  <c r="H25" i="41"/>
  <c r="F9" i="41"/>
  <c r="C31" i="41"/>
  <c r="I12" i="41"/>
  <c r="G8" i="41"/>
  <c r="H36" i="41"/>
  <c r="H40" i="41"/>
  <c r="B16" i="44"/>
  <c r="G4" i="41"/>
  <c r="J4" i="41"/>
  <c r="H20" i="41"/>
  <c r="B16" i="45"/>
  <c r="B4" i="44"/>
  <c r="H12" i="41"/>
  <c r="H13" i="41" s="1"/>
  <c r="H6" i="41"/>
  <c r="K12" i="41"/>
  <c r="H7" i="41"/>
  <c r="F10" i="41"/>
  <c r="F11" i="41" s="1"/>
  <c r="C32" i="41"/>
  <c r="F14" i="41"/>
  <c r="J8" i="41"/>
  <c r="J9" i="41" s="1"/>
  <c r="H4" i="41"/>
  <c r="G15" i="41"/>
  <c r="J6" i="41"/>
  <c r="C25" i="41"/>
  <c r="H11" i="41"/>
  <c r="F7" i="41"/>
  <c r="H21" i="41"/>
  <c r="C22" i="41"/>
  <c r="C35" i="41"/>
  <c r="H41" i="41"/>
  <c r="J10" i="41"/>
  <c r="I4" i="41"/>
  <c r="J11" i="41"/>
  <c r="I5" i="41"/>
  <c r="I6" i="41"/>
  <c r="I7" i="41" s="1"/>
  <c r="G12" i="41"/>
  <c r="H35" i="41"/>
  <c r="J15" i="41"/>
  <c r="H32" i="41"/>
  <c r="C30" i="41"/>
  <c r="F14" i="45" l="1"/>
  <c r="B24" i="45"/>
  <c r="F6" i="45"/>
  <c r="J10" i="45" s="1"/>
  <c r="B24" i="44"/>
  <c r="F14" i="44"/>
  <c r="B20" i="44"/>
  <c r="F22" i="44" s="1"/>
  <c r="F6" i="44"/>
  <c r="J10" i="44" s="1"/>
  <c r="G13" i="41"/>
  <c r="K13" i="41"/>
  <c r="I13" i="41"/>
  <c r="H15" i="41"/>
  <c r="I15" i="41"/>
  <c r="B8" i="19"/>
  <c r="J7" i="41"/>
  <c r="J5" i="41"/>
  <c r="I9" i="41"/>
  <c r="G11" i="41"/>
  <c r="B4" i="19"/>
  <c r="G9" i="41"/>
  <c r="K5" i="41"/>
  <c r="B12" i="19"/>
  <c r="H5" i="41"/>
  <c r="G5" i="41"/>
  <c r="K11" i="41"/>
  <c r="K7" i="41"/>
  <c r="B16" i="19"/>
  <c r="F15" i="41"/>
  <c r="F13" i="41"/>
  <c r="L12" i="41" l="1"/>
  <c r="M13" i="41"/>
  <c r="L14" i="41"/>
  <c r="M15" i="41"/>
  <c r="L4" i="41"/>
  <c r="M5" i="41"/>
  <c r="L8" i="41"/>
  <c r="M9" i="41"/>
  <c r="M11" i="41"/>
  <c r="L10" i="41"/>
  <c r="L6" i="41"/>
  <c r="M7" i="41"/>
  <c r="F14" i="19"/>
  <c r="J10" i="19" s="1"/>
  <c r="B24" i="19"/>
  <c r="F22" i="19" s="1"/>
  <c r="F6" i="19"/>
  <c r="B20" i="19"/>
  <c r="I25" i="4"/>
  <c r="J25" i="4"/>
  <c r="I26" i="4"/>
  <c r="J26" i="4"/>
  <c r="I27" i="4"/>
  <c r="J27" i="4"/>
  <c r="I28" i="4"/>
  <c r="J28" i="4"/>
  <c r="I30" i="4"/>
  <c r="J30" i="4"/>
  <c r="I31" i="4"/>
  <c r="J31" i="4"/>
  <c r="I32" i="4"/>
  <c r="J32" i="4"/>
  <c r="I33" i="4"/>
  <c r="J33" i="4"/>
  <c r="I34" i="4"/>
  <c r="J34" i="4"/>
  <c r="I36" i="4"/>
  <c r="J36" i="4"/>
  <c r="I37" i="4"/>
  <c r="J37" i="4"/>
  <c r="I38" i="4"/>
  <c r="J38" i="4"/>
  <c r="I39" i="4"/>
  <c r="J39" i="4"/>
  <c r="I40" i="4"/>
  <c r="J40" i="4"/>
  <c r="I42" i="4"/>
  <c r="J42" i="4"/>
  <c r="I43" i="4"/>
  <c r="J43" i="4"/>
  <c r="I44" i="4"/>
  <c r="J44" i="4"/>
  <c r="I45" i="4"/>
  <c r="J45" i="4"/>
  <c r="I46" i="4"/>
  <c r="J46" i="4"/>
  <c r="I48" i="4"/>
  <c r="J48" i="4"/>
  <c r="I49" i="4"/>
  <c r="J49" i="4"/>
  <c r="I50" i="4"/>
  <c r="J50" i="4"/>
  <c r="I51" i="4"/>
  <c r="J51" i="4"/>
  <c r="I52" i="4"/>
  <c r="J52" i="4"/>
  <c r="I54" i="4"/>
  <c r="J54" i="4"/>
  <c r="I55" i="4"/>
  <c r="J55" i="4"/>
  <c r="I56" i="4"/>
  <c r="J56" i="4"/>
  <c r="I57" i="4"/>
  <c r="J57" i="4"/>
  <c r="I58" i="4"/>
  <c r="J58" i="4"/>
  <c r="I60" i="4"/>
  <c r="J60" i="4"/>
  <c r="I61" i="4"/>
  <c r="J61" i="4"/>
  <c r="I62" i="4"/>
  <c r="J62" i="4"/>
  <c r="I63" i="4"/>
  <c r="J63" i="4"/>
  <c r="J24" i="4"/>
  <c r="I24" i="4"/>
  <c r="A8" i="4"/>
  <c r="B8" i="4"/>
  <c r="C8" i="4"/>
  <c r="D8" i="4"/>
  <c r="E8" i="4"/>
  <c r="F8" i="4"/>
  <c r="G8" i="4"/>
  <c r="H8" i="4"/>
  <c r="H1" i="4"/>
  <c r="H2" i="4"/>
  <c r="H3" i="4"/>
  <c r="H4" i="4"/>
  <c r="H5" i="4"/>
  <c r="H6" i="4"/>
  <c r="H7" i="4"/>
  <c r="AB4" i="4" l="1"/>
  <c r="S8" i="4"/>
  <c r="O8" i="4"/>
  <c r="S7" i="4"/>
  <c r="R8" i="4"/>
  <c r="AB6" i="4"/>
  <c r="AB2" i="4"/>
  <c r="Q8" i="4"/>
  <c r="M8" i="4"/>
  <c r="S3" i="4"/>
  <c r="N8" i="4"/>
  <c r="S5" i="4"/>
  <c r="S1" i="4"/>
  <c r="P8" i="4"/>
  <c r="L8" i="4"/>
  <c r="S2" i="4"/>
  <c r="S6" i="4"/>
  <c r="S4" i="4"/>
  <c r="AB7" i="4"/>
  <c r="AB5" i="4"/>
  <c r="AB3" i="4"/>
  <c r="AB1" i="4"/>
  <c r="AA8" i="4"/>
  <c r="Y8" i="4"/>
  <c r="W8" i="4"/>
  <c r="U8" i="4"/>
  <c r="AB8" i="4"/>
  <c r="Z8" i="4"/>
  <c r="X8" i="4"/>
  <c r="V8" i="4"/>
  <c r="A7" i="4"/>
  <c r="B7" i="4"/>
  <c r="M7" i="4" s="1"/>
  <c r="C7" i="4"/>
  <c r="D7" i="4"/>
  <c r="O7" i="4" s="1"/>
  <c r="E7" i="4"/>
  <c r="F7" i="4"/>
  <c r="Q7" i="4" s="1"/>
  <c r="G7" i="4"/>
  <c r="F2" i="4"/>
  <c r="G2" i="4"/>
  <c r="F3" i="4"/>
  <c r="G3" i="4"/>
  <c r="AA3" i="4" s="1"/>
  <c r="F4" i="4"/>
  <c r="G4" i="4"/>
  <c r="F5" i="4"/>
  <c r="G5" i="4"/>
  <c r="F6" i="4"/>
  <c r="G6" i="4"/>
  <c r="G1" i="4"/>
  <c r="AA1" i="4" s="1"/>
  <c r="AB18" i="4"/>
  <c r="AB17" i="4"/>
  <c r="S25" i="4"/>
  <c r="O25" i="4"/>
  <c r="O26" i="4"/>
  <c r="S26" i="4"/>
  <c r="AA6" i="4" l="1"/>
  <c r="AA5" i="4"/>
  <c r="AA4" i="4"/>
  <c r="AA2" i="4"/>
  <c r="AA7" i="4"/>
  <c r="Y7" i="4"/>
  <c r="W7" i="4"/>
  <c r="U7" i="4"/>
  <c r="R5" i="4"/>
  <c r="R3" i="4"/>
  <c r="R1" i="4"/>
  <c r="Z7" i="4"/>
  <c r="X7" i="4"/>
  <c r="V7" i="4"/>
  <c r="R7" i="4"/>
  <c r="P7" i="4"/>
  <c r="N7" i="4"/>
  <c r="L7" i="4"/>
  <c r="R6" i="4"/>
  <c r="R4" i="4"/>
  <c r="R2" i="4"/>
  <c r="AB22" i="4"/>
  <c r="R25" i="4"/>
  <c r="R21" i="4"/>
  <c r="R23" i="4"/>
  <c r="P24" i="4"/>
  <c r="S12" i="4"/>
  <c r="AB16" i="4"/>
  <c r="S14" i="4"/>
  <c r="S20" i="4"/>
  <c r="AA22" i="4"/>
  <c r="L26" i="4"/>
  <c r="AB19" i="4"/>
  <c r="N26" i="4"/>
  <c r="Z24" i="4"/>
  <c r="L25" i="4"/>
  <c r="X24" i="4"/>
  <c r="AA17" i="4"/>
  <c r="AB13" i="4"/>
  <c r="S13" i="4"/>
  <c r="O23" i="4"/>
  <c r="AA23" i="4"/>
  <c r="R18" i="4"/>
  <c r="S17" i="4"/>
  <c r="L24" i="4"/>
  <c r="R11" i="4"/>
  <c r="S15" i="4"/>
  <c r="R19" i="4"/>
  <c r="S18" i="4"/>
  <c r="S22" i="4"/>
  <c r="R26" i="4"/>
  <c r="S16" i="4"/>
  <c r="U25" i="4"/>
  <c r="X25" i="4"/>
  <c r="Z25" i="4"/>
  <c r="AA15" i="4"/>
  <c r="U23" i="4"/>
  <c r="AA20" i="4"/>
  <c r="S24" i="4"/>
  <c r="AB25" i="4"/>
  <c r="R20" i="4"/>
  <c r="AB24" i="4"/>
  <c r="AA18" i="4"/>
  <c r="R15" i="4"/>
  <c r="X26" i="4"/>
  <c r="R22" i="4"/>
  <c r="R24" i="4"/>
  <c r="M26" i="4"/>
  <c r="R12" i="4"/>
  <c r="Q23" i="4"/>
  <c r="Y26" i="4"/>
  <c r="W23" i="4"/>
  <c r="N23" i="4"/>
  <c r="Q25" i="4"/>
  <c r="Y23" i="4"/>
  <c r="V24" i="4"/>
  <c r="S23" i="4"/>
  <c r="AA14" i="4"/>
  <c r="AB12" i="4"/>
  <c r="AA13" i="4"/>
  <c r="N24" i="4"/>
  <c r="R13" i="4"/>
  <c r="Z23" i="4"/>
  <c r="V25" i="4"/>
  <c r="M25" i="4"/>
  <c r="AB15" i="4"/>
  <c r="Y25" i="4"/>
  <c r="P26" i="4"/>
  <c r="AA11" i="4"/>
  <c r="AA19" i="4"/>
  <c r="AB11" i="4"/>
  <c r="AA12" i="4"/>
  <c r="Q26" i="4"/>
  <c r="P25" i="4"/>
  <c r="W25" i="4"/>
  <c r="U24" i="4"/>
  <c r="P23" i="4"/>
  <c r="AA26" i="4"/>
  <c r="M23" i="4"/>
  <c r="AA21" i="4"/>
  <c r="W26" i="4"/>
  <c r="AA25" i="4"/>
  <c r="AA24" i="4"/>
  <c r="AB21" i="4"/>
  <c r="V26" i="4"/>
  <c r="S19" i="4"/>
  <c r="Z26" i="4"/>
  <c r="Y24" i="4"/>
  <c r="L23" i="4"/>
  <c r="V23" i="4"/>
  <c r="AB20" i="4"/>
  <c r="R14" i="4"/>
  <c r="N25" i="4"/>
  <c r="AA16" i="4"/>
  <c r="R16" i="4"/>
  <c r="AB14" i="4"/>
  <c r="M24" i="4"/>
  <c r="S11" i="4"/>
  <c r="AB23" i="4"/>
  <c r="W24" i="4"/>
  <c r="X23" i="4"/>
  <c r="AB26" i="4"/>
  <c r="Q24" i="4"/>
  <c r="O24" i="4"/>
  <c r="S21" i="4"/>
  <c r="R17" i="4"/>
  <c r="U26" i="4"/>
  <c r="R28" i="4" l="1"/>
  <c r="L42" i="4"/>
  <c r="Q42" i="4"/>
  <c r="R39" i="4"/>
  <c r="M40" i="4"/>
  <c r="L41" i="4"/>
  <c r="R33" i="4"/>
  <c r="P40" i="4"/>
  <c r="R34" i="4"/>
  <c r="O43" i="4"/>
  <c r="L40" i="4"/>
  <c r="N40" i="4"/>
  <c r="S38" i="4"/>
  <c r="N43" i="4"/>
  <c r="P42" i="4"/>
  <c r="S34" i="4"/>
  <c r="N42" i="4"/>
  <c r="Q43" i="4"/>
  <c r="R32" i="4"/>
  <c r="S36" i="4"/>
  <c r="O41" i="4"/>
  <c r="R31" i="4"/>
  <c r="Q41" i="4"/>
  <c r="R35" i="4"/>
  <c r="R37" i="4"/>
  <c r="L43" i="4"/>
  <c r="P43" i="4"/>
  <c r="S43" i="4"/>
  <c r="S42" i="4"/>
  <c r="S41" i="4"/>
  <c r="M42" i="4"/>
  <c r="Q40" i="4"/>
  <c r="S37" i="4"/>
  <c r="O40" i="4"/>
  <c r="S31" i="4"/>
  <c r="R30" i="4"/>
  <c r="R29" i="4"/>
  <c r="O42" i="4"/>
  <c r="N41" i="4"/>
  <c r="S29" i="4"/>
  <c r="S30" i="4"/>
  <c r="S33" i="4"/>
  <c r="P41" i="4"/>
  <c r="M43" i="4"/>
  <c r="R43" i="4"/>
  <c r="R40" i="4"/>
  <c r="S28" i="4"/>
  <c r="S39" i="4"/>
  <c r="R38" i="4"/>
  <c r="S40" i="4"/>
  <c r="S35" i="4"/>
  <c r="R42" i="4"/>
  <c r="R41" i="4"/>
  <c r="R36" i="4"/>
  <c r="M41" i="4"/>
  <c r="S32" i="4"/>
  <c r="I12" i="17"/>
  <c r="I4" i="17"/>
  <c r="K8" i="17"/>
  <c r="C30" i="17"/>
  <c r="C26" i="17"/>
  <c r="G10" i="17"/>
  <c r="F10" i="17"/>
  <c r="H32" i="17"/>
  <c r="K10" i="17"/>
  <c r="C21" i="17"/>
  <c r="G14" i="17"/>
  <c r="H36" i="17"/>
  <c r="J6" i="17"/>
  <c r="F8" i="17"/>
  <c r="C31" i="17"/>
  <c r="C22" i="17"/>
  <c r="I14" i="17"/>
  <c r="H21" i="17"/>
  <c r="I8" i="17"/>
  <c r="K4" i="17"/>
  <c r="C40" i="17"/>
  <c r="I6" i="17"/>
  <c r="F12" i="17"/>
  <c r="J10" i="17"/>
  <c r="K12" i="17"/>
  <c r="C25" i="17"/>
  <c r="H6" i="17"/>
  <c r="H30" i="17"/>
  <c r="C41" i="17"/>
  <c r="J14" i="17"/>
  <c r="C20" i="17"/>
  <c r="C37" i="17"/>
  <c r="H42" i="17"/>
  <c r="H22" i="17"/>
  <c r="H35" i="17"/>
  <c r="H14" i="17"/>
  <c r="C36" i="17"/>
  <c r="H31" i="17"/>
  <c r="C42" i="17"/>
  <c r="H37" i="17"/>
  <c r="J8" i="17"/>
  <c r="H12" i="17"/>
  <c r="H40" i="17"/>
  <c r="H10" i="17"/>
  <c r="H20" i="17"/>
  <c r="J4" i="17"/>
  <c r="H25" i="17"/>
  <c r="F6" i="17"/>
  <c r="G8" i="17"/>
  <c r="K6" i="17"/>
  <c r="H4" i="17"/>
  <c r="G4" i="17"/>
  <c r="H26" i="17"/>
  <c r="F14" i="17"/>
  <c r="C32" i="17"/>
  <c r="H27" i="17"/>
  <c r="G12" i="17"/>
  <c r="H41" i="17"/>
  <c r="C35" i="17"/>
  <c r="C27" i="17"/>
  <c r="A6" i="4" l="1"/>
  <c r="B6" i="4"/>
  <c r="C6" i="4"/>
  <c r="D6" i="4"/>
  <c r="E6" i="4"/>
  <c r="F1" i="4"/>
  <c r="G11" i="17"/>
  <c r="K9" i="17"/>
  <c r="I15" i="17"/>
  <c r="I7" i="17"/>
  <c r="K13" i="17"/>
  <c r="J15" i="17"/>
  <c r="F9" i="17"/>
  <c r="I13" i="17"/>
  <c r="J9" i="17"/>
  <c r="F11" i="17"/>
  <c r="K5" i="17"/>
  <c r="I5" i="17"/>
  <c r="G15" i="17"/>
  <c r="H15" i="17"/>
  <c r="H11" i="17"/>
  <c r="F15" i="17"/>
  <c r="G9" i="17"/>
  <c r="K11" i="17"/>
  <c r="H5" i="17"/>
  <c r="J11" i="17"/>
  <c r="G5" i="17"/>
  <c r="J5" i="17"/>
  <c r="J7" i="17"/>
  <c r="K7" i="17"/>
  <c r="G13" i="17"/>
  <c r="I9" i="17"/>
  <c r="H7" i="17"/>
  <c r="H13" i="17"/>
  <c r="F7" i="17"/>
  <c r="F13" i="17"/>
  <c r="L12" i="17" l="1"/>
  <c r="M13" i="17"/>
  <c r="L8" i="17"/>
  <c r="M9" i="17"/>
  <c r="L4" i="17"/>
  <c r="M5" i="17"/>
  <c r="L14" i="17"/>
  <c r="M15" i="17"/>
  <c r="L10" i="17"/>
  <c r="M11" i="17"/>
  <c r="M7" i="17"/>
  <c r="L6" i="17"/>
  <c r="A5" i="4" l="1"/>
  <c r="B5" i="4"/>
  <c r="C5" i="4"/>
  <c r="D5" i="4"/>
  <c r="E5" i="4"/>
  <c r="E1" i="4"/>
  <c r="E2" i="4"/>
  <c r="E3" i="4"/>
  <c r="E4" i="4"/>
  <c r="A4" i="4" l="1"/>
  <c r="B4" i="4"/>
  <c r="C4" i="4"/>
  <c r="D4" i="4"/>
  <c r="D1" i="4"/>
  <c r="D2" i="4"/>
  <c r="D3" i="4"/>
  <c r="Z2" i="4" l="1"/>
  <c r="Z4" i="4"/>
  <c r="Z6" i="4"/>
  <c r="V6" i="4"/>
  <c r="X6" i="4"/>
  <c r="Z1" i="4"/>
  <c r="Z3" i="4"/>
  <c r="Z5" i="4"/>
  <c r="U6" i="4"/>
  <c r="W6" i="4"/>
  <c r="Y6" i="4"/>
  <c r="Y2" i="4"/>
  <c r="Y4" i="4"/>
  <c r="U5" i="4"/>
  <c r="W5" i="4"/>
  <c r="Y1" i="4"/>
  <c r="Y3" i="4"/>
  <c r="Y5" i="4"/>
  <c r="V5" i="4"/>
  <c r="X5" i="4"/>
  <c r="O3" i="4"/>
  <c r="O2" i="4"/>
  <c r="X3" i="4"/>
  <c r="X1" i="4"/>
  <c r="W4" i="4"/>
  <c r="U4" i="4"/>
  <c r="L6" i="4"/>
  <c r="N6" i="4"/>
  <c r="P6" i="4"/>
  <c r="Q1" i="4"/>
  <c r="Q3" i="4"/>
  <c r="Q5" i="4"/>
  <c r="M6" i="4"/>
  <c r="O6" i="4"/>
  <c r="Q6" i="4"/>
  <c r="Q2" i="4"/>
  <c r="Q4" i="4"/>
  <c r="L5" i="4"/>
  <c r="N5" i="4"/>
  <c r="P5" i="4"/>
  <c r="P2" i="4"/>
  <c r="P4" i="4"/>
  <c r="M5" i="4"/>
  <c r="O5" i="4"/>
  <c r="P1" i="4"/>
  <c r="P3" i="4"/>
  <c r="M4" i="4"/>
  <c r="L4" i="4"/>
  <c r="N4" i="4"/>
  <c r="O4" i="4"/>
  <c r="O1" i="4"/>
  <c r="X2" i="4"/>
  <c r="X4" i="4"/>
  <c r="V4" i="4"/>
  <c r="N18" i="4"/>
  <c r="Y17" i="4"/>
  <c r="W20" i="4"/>
  <c r="Z22" i="4"/>
  <c r="U22" i="4"/>
  <c r="P14" i="4"/>
  <c r="U19" i="4"/>
  <c r="N17" i="4"/>
  <c r="Q18" i="4"/>
  <c r="X13" i="4"/>
  <c r="Z21" i="4"/>
  <c r="U21" i="4"/>
  <c r="X19" i="4"/>
  <c r="Q16" i="4"/>
  <c r="X14" i="4"/>
  <c r="M22" i="4"/>
  <c r="L22" i="4"/>
  <c r="U17" i="4"/>
  <c r="L17" i="4"/>
  <c r="V18" i="4"/>
  <c r="O14" i="4"/>
  <c r="Z13" i="4"/>
  <c r="L18" i="4"/>
  <c r="O21" i="4"/>
  <c r="Q12" i="4"/>
  <c r="M18" i="4"/>
  <c r="V19" i="4"/>
  <c r="W18" i="4"/>
  <c r="O15" i="4"/>
  <c r="Y16" i="4"/>
  <c r="O17" i="4"/>
  <c r="Y18" i="4"/>
  <c r="L20" i="4"/>
  <c r="X20" i="4"/>
  <c r="Z12" i="4"/>
  <c r="O19" i="4"/>
  <c r="V21" i="4"/>
  <c r="P12" i="4"/>
  <c r="O18" i="4"/>
  <c r="M21" i="4"/>
  <c r="V20" i="4"/>
  <c r="Z20" i="4"/>
  <c r="Z18" i="4"/>
  <c r="L21" i="4"/>
  <c r="Y21" i="4"/>
  <c r="Y12" i="4"/>
  <c r="Q22" i="4"/>
  <c r="O20" i="4"/>
  <c r="P19" i="4"/>
  <c r="N21" i="4"/>
  <c r="Q19" i="4"/>
  <c r="P13" i="4"/>
  <c r="Z19" i="4"/>
  <c r="P22" i="4"/>
  <c r="P11" i="4"/>
  <c r="X16" i="4"/>
  <c r="Q17" i="4"/>
  <c r="W22" i="4"/>
  <c r="Y15" i="4"/>
  <c r="X11" i="4"/>
  <c r="X21" i="4"/>
  <c r="P15" i="4"/>
  <c r="X15" i="4"/>
  <c r="X17" i="4"/>
  <c r="V22" i="4"/>
  <c r="P16" i="4"/>
  <c r="Y11" i="4"/>
  <c r="Z15" i="4"/>
  <c r="Z16" i="4"/>
  <c r="P18" i="4"/>
  <c r="O13" i="4"/>
  <c r="N20" i="4"/>
  <c r="M19" i="4"/>
  <c r="Q11" i="4"/>
  <c r="L19" i="4"/>
  <c r="N22" i="4"/>
  <c r="W19" i="4"/>
  <c r="Y13" i="4"/>
  <c r="X12" i="4"/>
  <c r="M17" i="4"/>
  <c r="O12" i="4"/>
  <c r="Q21" i="4"/>
  <c r="O11" i="4"/>
  <c r="U20" i="4"/>
  <c r="X22" i="4"/>
  <c r="N19" i="4"/>
  <c r="W21" i="4"/>
  <c r="Q15" i="4"/>
  <c r="Y20" i="4"/>
  <c r="M20" i="4"/>
  <c r="Q20" i="4"/>
  <c r="O22" i="4"/>
  <c r="Z14" i="4"/>
  <c r="Y22" i="4"/>
  <c r="P21" i="4"/>
  <c r="P17" i="4"/>
  <c r="Y19" i="4"/>
  <c r="Y14" i="4"/>
  <c r="Q14" i="4"/>
  <c r="Z17" i="4"/>
  <c r="U18" i="4"/>
  <c r="X18" i="4"/>
  <c r="P20" i="4"/>
  <c r="Q13" i="4"/>
  <c r="Z11" i="4"/>
  <c r="W17" i="4"/>
  <c r="O16" i="4"/>
  <c r="V17" i="4"/>
  <c r="Q32" i="4" l="1"/>
  <c r="P32" i="4"/>
  <c r="O37" i="4"/>
  <c r="P34" i="4"/>
  <c r="Q34" i="4"/>
  <c r="P39" i="4"/>
  <c r="L34" i="4"/>
  <c r="P37" i="4"/>
  <c r="Q38" i="4"/>
  <c r="Q29" i="4"/>
  <c r="O34" i="4"/>
  <c r="O33" i="4"/>
  <c r="Q35" i="4"/>
  <c r="O39" i="4"/>
  <c r="N35" i="4"/>
  <c r="N34" i="4"/>
  <c r="L35" i="4"/>
  <c r="M39" i="4"/>
  <c r="Q37" i="4"/>
  <c r="P30" i="4"/>
  <c r="L38" i="4"/>
  <c r="Q36" i="4"/>
  <c r="N36" i="4"/>
  <c r="Q33" i="4"/>
  <c r="O31" i="4"/>
  <c r="O35" i="4"/>
  <c r="O38" i="4"/>
  <c r="P31" i="4"/>
  <c r="P33" i="4"/>
  <c r="L36" i="4"/>
  <c r="P29" i="4"/>
  <c r="Q31" i="4"/>
  <c r="M36" i="4"/>
  <c r="O30" i="4"/>
  <c r="L37" i="4"/>
  <c r="N38" i="4"/>
  <c r="N39" i="4"/>
  <c r="M37" i="4"/>
  <c r="P36" i="4"/>
  <c r="M34" i="4"/>
  <c r="L39" i="4"/>
  <c r="P35" i="4"/>
  <c r="Q30" i="4"/>
  <c r="M35" i="4"/>
  <c r="N37" i="4"/>
  <c r="O36" i="4"/>
  <c r="O29" i="4"/>
  <c r="O32" i="4"/>
  <c r="P38" i="4"/>
  <c r="Q39" i="4"/>
  <c r="M38" i="4"/>
  <c r="O28" i="4"/>
  <c r="P28" i="4"/>
  <c r="Q28" i="4"/>
  <c r="A2" i="4"/>
  <c r="L2" i="4" s="1"/>
  <c r="B2" i="4"/>
  <c r="M2" i="4" s="1"/>
  <c r="C2" i="4"/>
  <c r="N2" i="4" s="1"/>
  <c r="A3" i="4"/>
  <c r="L3" i="4" s="1"/>
  <c r="B3" i="4"/>
  <c r="M3" i="4" s="1"/>
  <c r="C3" i="4"/>
  <c r="N3" i="4" s="1"/>
  <c r="C1" i="4"/>
  <c r="W1" i="4" s="1"/>
  <c r="A1" i="4"/>
  <c r="B1" i="4"/>
  <c r="M1" i="4" s="1"/>
  <c r="N15" i="4"/>
  <c r="M15" i="4"/>
  <c r="N16" i="4"/>
  <c r="M13" i="4"/>
  <c r="N14" i="4"/>
  <c r="M14" i="4"/>
  <c r="M12" i="4"/>
  <c r="M16" i="4"/>
  <c r="W11" i="4"/>
  <c r="N13" i="4"/>
  <c r="M11" i="4"/>
  <c r="W12" i="4"/>
  <c r="V2" i="4" l="1"/>
  <c r="L1" i="4"/>
  <c r="N1" i="4"/>
  <c r="U1" i="4"/>
  <c r="V1" i="4"/>
  <c r="V3" i="4"/>
  <c r="W2" i="4"/>
  <c r="U2" i="4"/>
  <c r="W3" i="4"/>
  <c r="U3" i="4"/>
  <c r="L11" i="4"/>
  <c r="U16" i="4"/>
  <c r="V16" i="4"/>
  <c r="W16" i="4"/>
  <c r="U12" i="4"/>
  <c r="V12" i="4"/>
  <c r="V14" i="4"/>
  <c r="V11" i="4"/>
  <c r="U14" i="4"/>
  <c r="V13" i="4"/>
  <c r="W14" i="4"/>
  <c r="U15" i="4"/>
  <c r="U13" i="4"/>
  <c r="L13" i="4"/>
  <c r="N11" i="4"/>
  <c r="L14" i="4"/>
  <c r="L15" i="4"/>
  <c r="V15" i="4"/>
  <c r="L12" i="4"/>
  <c r="W13" i="4"/>
  <c r="W15" i="4"/>
  <c r="L16" i="4"/>
  <c r="N12" i="4"/>
  <c r="U11" i="4"/>
  <c r="M32" i="4" l="1"/>
  <c r="M29" i="4"/>
  <c r="L33" i="4"/>
  <c r="L32" i="4"/>
  <c r="M31" i="4"/>
  <c r="N29" i="4"/>
  <c r="N30" i="4"/>
  <c r="L31" i="4"/>
  <c r="L30" i="4"/>
  <c r="M30" i="4"/>
  <c r="M33" i="4"/>
  <c r="N31" i="4"/>
  <c r="L29" i="4"/>
  <c r="N33" i="4"/>
  <c r="N32" i="4"/>
  <c r="M28" i="4"/>
  <c r="N28" i="4"/>
  <c r="L28" i="4"/>
</calcChain>
</file>

<file path=xl/sharedStrings.xml><?xml version="1.0" encoding="utf-8"?>
<sst xmlns="http://schemas.openxmlformats.org/spreadsheetml/2006/main" count="127" uniqueCount="42">
  <si>
    <t>Команда</t>
  </si>
  <si>
    <t>победы</t>
  </si>
  <si>
    <t>место</t>
  </si>
  <si>
    <t>доп</t>
  </si>
  <si>
    <t>Тур 1</t>
  </si>
  <si>
    <t>Тур 2</t>
  </si>
  <si>
    <t>Тур 3</t>
  </si>
  <si>
    <t/>
  </si>
  <si>
    <t>Тур 4</t>
  </si>
  <si>
    <t>Тур 5</t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</si>
  <si>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</si>
  <si>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</si>
  <si>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1 Реброва Роксана, Иванова Яна, Карепов Маколей</t>
  </si>
  <si>
    <t>2 Горбунов А., Таратина Е., Карепова Е.</t>
  </si>
  <si>
    <t>3 Таратин, Африканов, Лямунов</t>
  </si>
  <si>
    <t>4 Казанцева Татьяна, Коппа Нина, Лукьянова Ирина, Пименова Татьяна</t>
  </si>
  <si>
    <t>6 Ткаченко Анна, Мирошниченко Вера, Кирдеева Надежда</t>
  </si>
  <si>
    <t>7 Савельевы Игорь и Александр, Юркин Александр</t>
  </si>
  <si>
    <t>8 Мельник Татьяна, Тихомирова Ольга, Панфиленко Константин</t>
  </si>
  <si>
    <t>9 Калякин Артемий, Калякин Максим и Татаринова Наталия</t>
  </si>
  <si>
    <t>С</t>
  </si>
  <si>
    <t>Кулаков Гиль Колышкин</t>
  </si>
  <si>
    <t>Колпаков, Склокина Порческу</t>
  </si>
  <si>
    <t>Таратин, Африканов, Лямунов</t>
  </si>
  <si>
    <t xml:space="preserve">    </t>
  </si>
  <si>
    <t>Реброва, Иванова, Карепов</t>
  </si>
  <si>
    <t xml:space="preserve">Горбунов  Таратина  Карепова </t>
  </si>
  <si>
    <t xml:space="preserve">Ткаченко  Мирошниченко, Кирдеева </t>
  </si>
  <si>
    <t xml:space="preserve">Савельев  Юркин  Балахтин </t>
  </si>
  <si>
    <t xml:space="preserve">Мельник  Тихомирова , Панфиленко </t>
  </si>
  <si>
    <r>
      <t xml:space="preserve"> </t>
    </r>
    <r>
      <rPr>
        <sz val="10"/>
        <color theme="1"/>
        <rFont val="Calibri"/>
        <family val="2"/>
        <charset val="204"/>
        <scheme val="minor"/>
      </rPr>
      <t xml:space="preserve">Калякин  Калякин  Татаринова </t>
    </r>
  </si>
  <si>
    <t>Группа А</t>
  </si>
  <si>
    <t>Группа Б</t>
  </si>
  <si>
    <t>А</t>
  </si>
  <si>
    <t>A</t>
  </si>
  <si>
    <t>B</t>
  </si>
  <si>
    <t>5 Колногорова Т., Тотоева Б , Хлопов</t>
  </si>
  <si>
    <t>10 , Потапова, Кувакин</t>
  </si>
  <si>
    <t>Колногорова  Тотоева  Хлопов</t>
  </si>
  <si>
    <t xml:space="preserve">Казанцева, Коппа,  Лукьянова  Пименова </t>
  </si>
  <si>
    <t xml:space="preserve">  Потапова, Кувакин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</si>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</sst>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+##;\-##"/>
    <numFmt numFmtId="165" formatCode="\+##;\-##;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36"/>
      <color indexed="8"/>
      <name val="Cambria"/>
      <family val="1"/>
      <charset val="204"/>
      <scheme val="major"/>
    </font>
    <font>
      <b/>
      <sz val="24"/>
      <color indexed="8"/>
      <name val="Cambria"/>
      <family val="1"/>
      <charset val="204"/>
      <scheme val="major"/>
    </font>
    <font>
      <sz val="8"/>
      <color rgb="FF4C4C4C"/>
      <name val="Trebuchet MS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0" tint="-0.1499984740745262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3" borderId="0" xfId="0" applyFill="1"/>
    <xf numFmtId="0" fontId="2" fillId="2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2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indent="1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30" xfId="0" applyFont="1" applyFill="1" applyBorder="1" applyAlignment="1">
      <alignment horizontal="left" vertical="center" wrapText="1" indent="1"/>
    </xf>
    <xf numFmtId="0" fontId="3" fillId="0" borderId="31" xfId="0" applyFont="1" applyFill="1" applyBorder="1" applyAlignment="1">
      <alignment horizontal="left" vertical="center" wrapText="1" indent="1"/>
    </xf>
    <xf numFmtId="0" fontId="3" fillId="0" borderId="32" xfId="0" applyFont="1" applyFill="1" applyBorder="1" applyAlignment="1">
      <alignment horizontal="left" vertical="center" wrapText="1" indent="1"/>
    </xf>
    <xf numFmtId="0" fontId="3" fillId="0" borderId="30" xfId="0" applyFont="1" applyFill="1" applyBorder="1" applyAlignment="1">
      <alignment horizontal="left" vertical="center" wrapText="1" indent="1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27" xfId="0" applyFont="1" applyFill="1" applyBorder="1" applyAlignment="1">
      <alignment horizontal="left" vertical="center" wrapText="1" indent="1"/>
    </xf>
    <xf numFmtId="0" fontId="3" fillId="0" borderId="28" xfId="0" applyFont="1" applyFill="1" applyBorder="1" applyAlignment="1">
      <alignment horizontal="left" vertical="center" wrapText="1" indent="1"/>
    </xf>
    <xf numFmtId="0" fontId="3" fillId="0" borderId="29" xfId="0" applyFont="1" applyFill="1" applyBorder="1" applyAlignment="1">
      <alignment horizontal="left" vertical="center" wrapText="1" indent="1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 wrapText="1" indent="1"/>
    </xf>
    <xf numFmtId="0" fontId="3" fillId="0" borderId="34" xfId="0" applyFont="1" applyFill="1" applyBorder="1" applyAlignment="1">
      <alignment horizontal="left" vertical="center" wrapText="1" indent="1"/>
    </xf>
    <xf numFmtId="0" fontId="3" fillId="0" borderId="35" xfId="0" applyFont="1" applyFill="1" applyBorder="1" applyAlignment="1">
      <alignment horizontal="left" vertical="center" wrapText="1" indent="1"/>
    </xf>
    <xf numFmtId="0" fontId="3" fillId="0" borderId="3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41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workbookViewId="0">
      <selection activeCell="B11" sqref="B11"/>
    </sheetView>
  </sheetViews>
  <sheetFormatPr defaultRowHeight="15" x14ac:dyDescent="0.25"/>
  <cols>
    <col min="2" max="2" width="83.28515625" customWidth="1"/>
  </cols>
  <sheetData>
    <row r="2" spans="1:3" ht="15.75" x14ac:dyDescent="0.3">
      <c r="A2" s="8"/>
      <c r="B2" s="44" t="s">
        <v>16</v>
      </c>
      <c r="C2">
        <v>196</v>
      </c>
    </row>
    <row r="3" spans="1:3" ht="15.75" x14ac:dyDescent="0.3">
      <c r="A3" s="8"/>
      <c r="B3" s="44" t="s">
        <v>14</v>
      </c>
      <c r="C3">
        <v>152</v>
      </c>
    </row>
    <row r="4" spans="1:3" ht="15.75" x14ac:dyDescent="0.3">
      <c r="A4" s="8"/>
      <c r="B4" s="44" t="s">
        <v>15</v>
      </c>
      <c r="C4">
        <v>149</v>
      </c>
    </row>
    <row r="5" spans="1:3" ht="15.75" x14ac:dyDescent="0.3">
      <c r="A5" s="8"/>
      <c r="B5" s="44" t="s">
        <v>37</v>
      </c>
      <c r="C5">
        <v>137</v>
      </c>
    </row>
    <row r="6" spans="1:3" ht="15.75" x14ac:dyDescent="0.3">
      <c r="B6" s="44" t="s">
        <v>17</v>
      </c>
      <c r="C6">
        <v>98</v>
      </c>
    </row>
    <row r="7" spans="1:3" ht="15.75" x14ac:dyDescent="0.3">
      <c r="B7" s="44" t="s">
        <v>22</v>
      </c>
      <c r="C7">
        <v>81</v>
      </c>
    </row>
    <row r="8" spans="1:3" ht="15.75" x14ac:dyDescent="0.3">
      <c r="B8" s="44" t="s">
        <v>18</v>
      </c>
      <c r="C8">
        <v>70</v>
      </c>
    </row>
    <row r="9" spans="1:3" ht="15.75" x14ac:dyDescent="0.3">
      <c r="B9" s="44" t="s">
        <v>12</v>
      </c>
      <c r="C9">
        <v>55</v>
      </c>
    </row>
    <row r="10" spans="1:3" ht="15.75" x14ac:dyDescent="0.3">
      <c r="B10" s="44" t="s">
        <v>19</v>
      </c>
      <c r="C10">
        <v>51</v>
      </c>
    </row>
    <row r="11" spans="1:3" ht="15.75" x14ac:dyDescent="0.3">
      <c r="B11" s="44" t="s">
        <v>36</v>
      </c>
      <c r="C11">
        <v>48</v>
      </c>
    </row>
    <row r="12" spans="1:3" ht="15.75" x14ac:dyDescent="0.3">
      <c r="B12" s="44" t="s">
        <v>21</v>
      </c>
      <c r="C12">
        <v>48</v>
      </c>
    </row>
    <row r="13" spans="1:3" ht="15.75" x14ac:dyDescent="0.3">
      <c r="B13" s="44" t="s">
        <v>13</v>
      </c>
      <c r="C13">
        <v>35</v>
      </c>
    </row>
    <row r="22" spans="2:2" x14ac:dyDescent="0.25">
      <c r="B22" t="s">
        <v>24</v>
      </c>
    </row>
  </sheetData>
  <sortState ref="A2:C13">
    <sortCondition descending="1" ref="C2:C13"/>
  </sortState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N42"/>
  <sheetViews>
    <sheetView workbookViewId="0">
      <selection activeCell="C10" sqref="C10:E11"/>
    </sheetView>
  </sheetViews>
  <sheetFormatPr defaultRowHeight="15" x14ac:dyDescent="0.25"/>
  <cols>
    <col min="1" max="1" width="4" style="35" customWidth="1"/>
    <col min="2" max="12" width="10.28515625" customWidth="1"/>
    <col min="13" max="13" width="10.28515625" style="33" customWidth="1"/>
    <col min="14" max="15" width="10.28515625" customWidth="1"/>
  </cols>
  <sheetData>
    <row r="1" spans="2:14" ht="38.25" customHeight="1" x14ac:dyDescent="0.25">
      <c r="B1" s="49" t="s">
        <v>31</v>
      </c>
      <c r="C1" s="49"/>
      <c r="D1" s="49"/>
      <c r="E1" s="49"/>
      <c r="F1" s="49"/>
      <c r="G1" s="49"/>
      <c r="H1" s="49"/>
      <c r="I1" s="49"/>
      <c r="J1" s="49"/>
      <c r="K1" s="49"/>
      <c r="M1"/>
    </row>
    <row r="2" spans="2:14" ht="15.75" thickBot="1" x14ac:dyDescent="0.3">
      <c r="M2"/>
    </row>
    <row r="3" spans="2:14" ht="30" customHeight="1" thickBot="1" x14ac:dyDescent="0.3">
      <c r="B3" s="23"/>
      <c r="C3" s="59" t="s">
        <v>0</v>
      </c>
      <c r="D3" s="60"/>
      <c r="E3" s="61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62">
        <v>1</v>
      </c>
      <c r="C4" s="63" t="s">
        <v>23</v>
      </c>
      <c r="D4" s="64"/>
      <c r="E4" s="65"/>
      <c r="F4" s="9" t="s">
        <v>7</v>
      </c>
      <c r="G4" s="5" t="str">
        <f ca="1">INDIRECT(ADDRESS(27,6))&amp;":"&amp;INDIRECT(ADDRESS(27,7))</f>
        <v>13:5</v>
      </c>
      <c r="H4" s="5" t="str">
        <f ca="1">INDIRECT(ADDRESS(31,7))&amp;":"&amp;INDIRECT(ADDRESS(31,6))</f>
        <v>10:8</v>
      </c>
      <c r="I4" s="5" t="str">
        <f ca="1">INDIRECT(ADDRESS(36,6))&amp;":"&amp;INDIRECT(ADDRESS(36,7))</f>
        <v>13:5</v>
      </c>
      <c r="J4" s="5" t="str">
        <f ca="1">INDIRECT(ADDRESS(42,7))&amp;":"&amp;INDIRECT(ADDRESS(42,6))</f>
        <v>7:13</v>
      </c>
      <c r="K4" s="20" t="str">
        <f ca="1">INDIRECT(ADDRESS(20,6))&amp;":"&amp;INDIRECT(ADDRESS(20,7))</f>
        <v>13:5</v>
      </c>
      <c r="L4" s="66">
        <f ca="1">IF(COUNT(F5:K5)=0,"",COUNTIF(F5:K5,"&gt;0")+0.5*COUNTIF(F5:K5,0))</f>
        <v>4</v>
      </c>
      <c r="M4" s="22"/>
      <c r="N4" s="67">
        <v>1</v>
      </c>
    </row>
    <row r="5" spans="2:14" ht="24" customHeight="1" x14ac:dyDescent="0.25">
      <c r="B5" s="51"/>
      <c r="C5" s="55"/>
      <c r="D5" s="53"/>
      <c r="E5" s="54"/>
      <c r="F5" s="13" t="s">
        <v>7</v>
      </c>
      <c r="G5" s="16">
        <f ca="1">IF(LEN(INDIRECT(ADDRESS(ROW()-1, COLUMN())))=1,"",INDIRECT(ADDRESS(27,6))-INDIRECT(ADDRESS(27,7)))</f>
        <v>8</v>
      </c>
      <c r="H5" s="16">
        <f ca="1">IF(LEN(INDIRECT(ADDRESS(ROW()-1, COLUMN())))=1,"",INDIRECT(ADDRESS(31,7))-INDIRECT(ADDRESS(31,6)))</f>
        <v>2</v>
      </c>
      <c r="I5" s="16">
        <f ca="1">IF(LEN(INDIRECT(ADDRESS(ROW()-1, COLUMN())))=1,"",INDIRECT(ADDRESS(36,6))-INDIRECT(ADDRESS(36,7)))</f>
        <v>8</v>
      </c>
      <c r="J5" s="16">
        <f ca="1">IF(LEN(INDIRECT(ADDRESS(ROW()-1, COLUMN())))=1,"",INDIRECT(ADDRESS(42,7))-INDIRECT(ADDRESS(42,6)))</f>
        <v>-6</v>
      </c>
      <c r="K5" s="17">
        <f ca="1">IF(LEN(INDIRECT(ADDRESS(ROW()-1, COLUMN())))=1,"",INDIRECT(ADDRESS(20,6))-INDIRECT(ADDRESS(20,7)))</f>
        <v>8</v>
      </c>
      <c r="L5" s="56"/>
      <c r="M5" s="16">
        <f ca="1">IF(COUNT(F5:K5)=0,"",SUM(F5:K5))</f>
        <v>20</v>
      </c>
      <c r="N5" s="58"/>
    </row>
    <row r="6" spans="2:14" ht="24" customHeight="1" x14ac:dyDescent="0.25">
      <c r="B6" s="50">
        <v>2</v>
      </c>
      <c r="C6" s="52" t="s">
        <v>40</v>
      </c>
      <c r="D6" s="53"/>
      <c r="E6" s="54"/>
      <c r="F6" s="11" t="str">
        <f ca="1">INDIRECT(ADDRESS(27,7))&amp;":"&amp;INDIRECT(ADDRESS(27,6))</f>
        <v>5:13</v>
      </c>
      <c r="G6" s="7" t="s">
        <v>7</v>
      </c>
      <c r="H6" s="6" t="str">
        <f ca="1">INDIRECT(ADDRESS(37,6))&amp;":"&amp;INDIRECT(ADDRESS(37,7))</f>
        <v>9:10</v>
      </c>
      <c r="I6" s="6" t="str">
        <f ca="1">INDIRECT(ADDRESS(41,7))&amp;":"&amp;INDIRECT(ADDRESS(41,6))</f>
        <v>13:12</v>
      </c>
      <c r="J6" s="6" t="str">
        <f ca="1">INDIRECT(ADDRESS(21,6))&amp;":"&amp;INDIRECT(ADDRESS(21,7))</f>
        <v>13:3</v>
      </c>
      <c r="K6" s="10" t="str">
        <f ca="1">INDIRECT(ADDRESS(30,6))&amp;":"&amp;INDIRECT(ADDRESS(30,7))</f>
        <v>4:9</v>
      </c>
      <c r="L6" s="56">
        <f ca="1">IF(COUNT(F7:K7)=0,"",COUNTIF(F7:K7,"&gt;0")+0.5*COUNTIF(F7:K7,0))</f>
        <v>2</v>
      </c>
      <c r="M6" s="16"/>
      <c r="N6" s="57">
        <v>5</v>
      </c>
    </row>
    <row r="7" spans="2:14" ht="24" customHeight="1" x14ac:dyDescent="0.25">
      <c r="B7" s="51"/>
      <c r="C7" s="55"/>
      <c r="D7" s="53"/>
      <c r="E7" s="54"/>
      <c r="F7" s="21">
        <f ca="1">IF(LEN(INDIRECT(ADDRESS(ROW()-1, COLUMN())))=1,"",INDIRECT(ADDRESS(27,7))-INDIRECT(ADDRESS(27,6)))</f>
        <v>-8</v>
      </c>
      <c r="G7" s="14" t="s">
        <v>7</v>
      </c>
      <c r="H7" s="16">
        <f ca="1">IF(LEN(INDIRECT(ADDRESS(ROW()-1, COLUMN())))=1,"",INDIRECT(ADDRESS(37,6))-INDIRECT(ADDRESS(37,7)))</f>
        <v>-1</v>
      </c>
      <c r="I7" s="16">
        <f ca="1">IF(LEN(INDIRECT(ADDRESS(ROW()-1, COLUMN())))=1,"",INDIRECT(ADDRESS(41,7))-INDIRECT(ADDRESS(41,6)))</f>
        <v>1</v>
      </c>
      <c r="J7" s="16">
        <f ca="1">IF(LEN(INDIRECT(ADDRESS(ROW()-1, COLUMN())))=1,"",INDIRECT(ADDRESS(21,6))-INDIRECT(ADDRESS(21,7)))</f>
        <v>10</v>
      </c>
      <c r="K7" s="17">
        <f ca="1">IF(LEN(INDIRECT(ADDRESS(ROW()-1, COLUMN())))=1,"",INDIRECT(ADDRESS(30,6))-INDIRECT(ADDRESS(30,7)))</f>
        <v>-5</v>
      </c>
      <c r="L7" s="56"/>
      <c r="M7" s="16">
        <f ca="1">IF(COUNT(F7:K7)=0,"",SUM(F7:K7))</f>
        <v>-3</v>
      </c>
      <c r="N7" s="58"/>
    </row>
    <row r="8" spans="2:14" ht="24" customHeight="1" x14ac:dyDescent="0.25">
      <c r="B8" s="50">
        <v>3</v>
      </c>
      <c r="C8" s="52" t="s">
        <v>22</v>
      </c>
      <c r="D8" s="53"/>
      <c r="E8" s="54"/>
      <c r="F8" s="11" t="str">
        <f ca="1">INDIRECT(ADDRESS(31,6))&amp;":"&amp;INDIRECT(ADDRESS(31,7))</f>
        <v>8:10</v>
      </c>
      <c r="G8" s="6" t="str">
        <f ca="1">INDIRECT(ADDRESS(37,7))&amp;":"&amp;INDIRECT(ADDRESS(37,6))</f>
        <v>10:9</v>
      </c>
      <c r="H8" s="7" t="s">
        <v>7</v>
      </c>
      <c r="I8" s="6" t="str">
        <f ca="1">INDIRECT(ADDRESS(22,6))&amp;":"&amp;INDIRECT(ADDRESS(22,7))</f>
        <v>13:9</v>
      </c>
      <c r="J8" s="6" t="str">
        <f ca="1">INDIRECT(ADDRESS(26,7))&amp;":"&amp;INDIRECT(ADDRESS(26,6))</f>
        <v>11:12</v>
      </c>
      <c r="K8" s="10" t="str">
        <f ca="1">INDIRECT(ADDRESS(40,6))&amp;":"&amp;INDIRECT(ADDRESS(40,7))</f>
        <v>11:5</v>
      </c>
      <c r="L8" s="56">
        <f ca="1">IF(COUNT(F9:K9)=0,"",COUNTIF(F9:K9,"&gt;0")+0.5*COUNTIF(F9:K9,0))</f>
        <v>3</v>
      </c>
      <c r="M8" s="16"/>
      <c r="N8" s="57">
        <v>2</v>
      </c>
    </row>
    <row r="9" spans="2:14" ht="24" customHeight="1" x14ac:dyDescent="0.25">
      <c r="B9" s="51"/>
      <c r="C9" s="55"/>
      <c r="D9" s="53"/>
      <c r="E9" s="54"/>
      <c r="F9" s="21">
        <f ca="1">IF(LEN(INDIRECT(ADDRESS(ROW()-1, COLUMN())))=1,"",INDIRECT(ADDRESS(31,6))-INDIRECT(ADDRESS(31,7)))</f>
        <v>-2</v>
      </c>
      <c r="G9" s="16">
        <f ca="1">IF(LEN(INDIRECT(ADDRESS(ROW()-1, COLUMN())))=1,"",INDIRECT(ADDRESS(37,7))-INDIRECT(ADDRESS(37,6)))</f>
        <v>1</v>
      </c>
      <c r="H9" s="14" t="s">
        <v>7</v>
      </c>
      <c r="I9" s="16">
        <f ca="1">IF(LEN(INDIRECT(ADDRESS(ROW()-1, COLUMN())))=1,"",INDIRECT(ADDRESS(22,6))-INDIRECT(ADDRESS(22,7)))</f>
        <v>4</v>
      </c>
      <c r="J9" s="16">
        <f ca="1">IF(LEN(INDIRECT(ADDRESS(ROW()-1, COLUMN())))=1,"",INDIRECT(ADDRESS(26,7))-INDIRECT(ADDRESS(26,6)))</f>
        <v>-1</v>
      </c>
      <c r="K9" s="17">
        <f ca="1">IF(LEN(INDIRECT(ADDRESS(ROW()-1, COLUMN())))=1,"",INDIRECT(ADDRESS(40,6))-INDIRECT(ADDRESS(40,7)))</f>
        <v>6</v>
      </c>
      <c r="L9" s="56"/>
      <c r="M9" s="16">
        <f ca="1">IF(COUNT(F9:K9)=0,"",SUM(F9:K9))</f>
        <v>8</v>
      </c>
      <c r="N9" s="58"/>
    </row>
    <row r="10" spans="2:14" ht="24" customHeight="1" x14ac:dyDescent="0.25">
      <c r="B10" s="50">
        <v>4</v>
      </c>
      <c r="C10" s="52" t="s">
        <v>25</v>
      </c>
      <c r="D10" s="53"/>
      <c r="E10" s="54"/>
      <c r="F10" s="11" t="str">
        <f ca="1">INDIRECT(ADDRESS(36,7))&amp;":"&amp;INDIRECT(ADDRESS(36,6))</f>
        <v>5:13</v>
      </c>
      <c r="G10" s="6" t="str">
        <f ca="1">INDIRECT(ADDRESS(41,6))&amp;":"&amp;INDIRECT(ADDRESS(41,7))</f>
        <v>12:13</v>
      </c>
      <c r="H10" s="6" t="str">
        <f ca="1">INDIRECT(ADDRESS(22,7))&amp;":"&amp;INDIRECT(ADDRESS(22,6))</f>
        <v>9:13</v>
      </c>
      <c r="I10" s="7" t="s">
        <v>7</v>
      </c>
      <c r="J10" s="6" t="str">
        <f ca="1">INDIRECT(ADDRESS(32,6))&amp;":"&amp;INDIRECT(ADDRESS(32,7))</f>
        <v>6:11</v>
      </c>
      <c r="K10" s="10" t="str">
        <f ca="1">INDIRECT(ADDRESS(25,7))&amp;":"&amp;INDIRECT(ADDRESS(25,6))</f>
        <v>8:13</v>
      </c>
      <c r="L10" s="56">
        <f ca="1">IF(COUNT(F11:K11)=0,"",COUNTIF(F11:K11,"&gt;0")+0.5*COUNTIF(F11:K11,0))</f>
        <v>0</v>
      </c>
      <c r="M10" s="16"/>
      <c r="N10" s="57">
        <v>6</v>
      </c>
    </row>
    <row r="11" spans="2:14" ht="24" customHeight="1" x14ac:dyDescent="0.25">
      <c r="B11" s="51"/>
      <c r="C11" s="55"/>
      <c r="D11" s="53"/>
      <c r="E11" s="54"/>
      <c r="F11" s="21">
        <f ca="1">IF(LEN(INDIRECT(ADDRESS(ROW()-1, COLUMN())))=1,"",INDIRECT(ADDRESS(36,7))-INDIRECT(ADDRESS(36,6)))</f>
        <v>-8</v>
      </c>
      <c r="G11" s="16">
        <f ca="1">IF(LEN(INDIRECT(ADDRESS(ROW()-1, COLUMN())))=1,"",INDIRECT(ADDRESS(41,6))-INDIRECT(ADDRESS(41,7)))</f>
        <v>-1</v>
      </c>
      <c r="H11" s="16">
        <f ca="1">IF(LEN(INDIRECT(ADDRESS(ROW()-1, COLUMN())))=1,"",INDIRECT(ADDRESS(22,7))-INDIRECT(ADDRESS(22,6)))</f>
        <v>-4</v>
      </c>
      <c r="I11" s="14" t="s">
        <v>7</v>
      </c>
      <c r="J11" s="16">
        <f ca="1">IF(LEN(INDIRECT(ADDRESS(ROW()-1, COLUMN())))=1,"",INDIRECT(ADDRESS(32,6))-INDIRECT(ADDRESS(32,7)))</f>
        <v>-5</v>
      </c>
      <c r="K11" s="17">
        <f ca="1">IF(LEN(INDIRECT(ADDRESS(ROW()-1, COLUMN())))=1,"",INDIRECT(ADDRESS(25,7))-INDIRECT(ADDRESS(25,6)))</f>
        <v>-5</v>
      </c>
      <c r="L11" s="56"/>
      <c r="M11" s="16">
        <f ca="1">IF(COUNT(F11:K11)=0,"",SUM(F11:K11))</f>
        <v>-23</v>
      </c>
      <c r="N11" s="58"/>
    </row>
    <row r="12" spans="2:14" ht="24" customHeight="1" x14ac:dyDescent="0.25">
      <c r="B12" s="50">
        <v>5</v>
      </c>
      <c r="C12" s="52" t="s">
        <v>38</v>
      </c>
      <c r="D12" s="53"/>
      <c r="E12" s="54"/>
      <c r="F12" s="11" t="str">
        <f ca="1">INDIRECT(ADDRESS(42,6))&amp;":"&amp;INDIRECT(ADDRESS(42,7))</f>
        <v>13:7</v>
      </c>
      <c r="G12" s="6" t="str">
        <f ca="1">INDIRECT(ADDRESS(21,7))&amp;":"&amp;INDIRECT(ADDRESS(21,6))</f>
        <v>3:13</v>
      </c>
      <c r="H12" s="6" t="str">
        <f ca="1">INDIRECT(ADDRESS(26,6))&amp;":"&amp;INDIRECT(ADDRESS(26,7))</f>
        <v>12:11</v>
      </c>
      <c r="I12" s="6" t="str">
        <f ca="1">INDIRECT(ADDRESS(32,7))&amp;":"&amp;INDIRECT(ADDRESS(32,6))</f>
        <v>11:6</v>
      </c>
      <c r="J12" s="7" t="s">
        <v>7</v>
      </c>
      <c r="K12" s="10" t="str">
        <f ca="1">INDIRECT(ADDRESS(35,7))&amp;":"&amp;INDIRECT(ADDRESS(35,6))</f>
        <v>3:13</v>
      </c>
      <c r="L12" s="56">
        <f ca="1">IF(COUNT(F13:K13)=0,"",COUNTIF(F13:K13,"&gt;0")+0.5*COUNTIF(F13:K13,0))</f>
        <v>3</v>
      </c>
      <c r="M12" s="16"/>
      <c r="N12" s="57">
        <v>4</v>
      </c>
    </row>
    <row r="13" spans="2:14" ht="24" customHeight="1" x14ac:dyDescent="0.25">
      <c r="B13" s="51"/>
      <c r="C13" s="55"/>
      <c r="D13" s="53"/>
      <c r="E13" s="54"/>
      <c r="F13" s="21">
        <f ca="1">IF(LEN(INDIRECT(ADDRESS(ROW()-1, COLUMN())))=1,"",INDIRECT(ADDRESS(42,6))-INDIRECT(ADDRESS(42,7)))</f>
        <v>6</v>
      </c>
      <c r="G13" s="16">
        <f ca="1">IF(LEN(INDIRECT(ADDRESS(ROW()-1, COLUMN())))=1,"",INDIRECT(ADDRESS(21,7))-INDIRECT(ADDRESS(21,6)))</f>
        <v>-10</v>
      </c>
      <c r="H13" s="16">
        <f ca="1">IF(LEN(INDIRECT(ADDRESS(ROW()-1, COLUMN())))=1,"",INDIRECT(ADDRESS(26,6))-INDIRECT(ADDRESS(26,7)))</f>
        <v>1</v>
      </c>
      <c r="I13" s="16">
        <f ca="1">IF(LEN(INDIRECT(ADDRESS(ROW()-1, COLUMN())))=1,"",INDIRECT(ADDRESS(32,7))-INDIRECT(ADDRESS(32,6)))</f>
        <v>5</v>
      </c>
      <c r="J13" s="14" t="s">
        <v>7</v>
      </c>
      <c r="K13" s="17">
        <f ca="1">IF(LEN(INDIRECT(ADDRESS(ROW()-1, COLUMN())))=1,"",INDIRECT(ADDRESS(35,7))-INDIRECT(ADDRESS(35,6)))</f>
        <v>-10</v>
      </c>
      <c r="L13" s="56"/>
      <c r="M13" s="16">
        <f ca="1">IF(COUNT(F13:K13)=0,"",SUM(F13:K13))</f>
        <v>-8</v>
      </c>
      <c r="N13" s="58"/>
    </row>
    <row r="14" spans="2:14" ht="24" customHeight="1" x14ac:dyDescent="0.25">
      <c r="B14" s="50">
        <v>6</v>
      </c>
      <c r="C14" s="52" t="s">
        <v>26</v>
      </c>
      <c r="D14" s="53"/>
      <c r="E14" s="54"/>
      <c r="F14" s="11" t="str">
        <f ca="1">INDIRECT(ADDRESS(20,7))&amp;":"&amp;INDIRECT(ADDRESS(20,6))</f>
        <v>5:13</v>
      </c>
      <c r="G14" s="6" t="str">
        <f ca="1">INDIRECT(ADDRESS(30,7))&amp;":"&amp;INDIRECT(ADDRESS(30,6))</f>
        <v>9:4</v>
      </c>
      <c r="H14" s="6" t="str">
        <f ca="1">INDIRECT(ADDRESS(40,7))&amp;":"&amp;INDIRECT(ADDRESS(40,6))</f>
        <v>5:11</v>
      </c>
      <c r="I14" s="6" t="str">
        <f ca="1">INDIRECT(ADDRESS(25,6))&amp;":"&amp;INDIRECT(ADDRESS(25,7))</f>
        <v>13:8</v>
      </c>
      <c r="J14" s="6" t="str">
        <f ca="1">INDIRECT(ADDRESS(35,6))&amp;":"&amp;INDIRECT(ADDRESS(35,7))</f>
        <v>13:3</v>
      </c>
      <c r="K14" s="12" t="s">
        <v>7</v>
      </c>
      <c r="L14" s="56">
        <f ca="1">IF(COUNT(F15:K15)=0,"",COUNTIF(F15:K15,"&gt;0")+0.5*COUNTIF(F15:K15,0))</f>
        <v>3</v>
      </c>
      <c r="M14" s="16"/>
      <c r="N14" s="57">
        <v>3</v>
      </c>
    </row>
    <row r="15" spans="2:14" ht="24" customHeight="1" thickBot="1" x14ac:dyDescent="0.3">
      <c r="B15" s="68"/>
      <c r="C15" s="69"/>
      <c r="D15" s="70"/>
      <c r="E15" s="71"/>
      <c r="F15" s="19">
        <f ca="1">IF(LEN(INDIRECT(ADDRESS(ROW()-1, COLUMN())))=1,"",INDIRECT(ADDRESS(20,7))-INDIRECT(ADDRESS(20,6)))</f>
        <v>-8</v>
      </c>
      <c r="G15" s="18">
        <f ca="1">IF(LEN(INDIRECT(ADDRESS(ROW()-1, COLUMN())))=1,"",INDIRECT(ADDRESS(30,7))-INDIRECT(ADDRESS(30,6)))</f>
        <v>5</v>
      </c>
      <c r="H15" s="18">
        <f ca="1">IF(LEN(INDIRECT(ADDRESS(ROW()-1, COLUMN())))=1,"",INDIRECT(ADDRESS(40,7))-INDIRECT(ADDRESS(40,6)))</f>
        <v>-6</v>
      </c>
      <c r="I15" s="18">
        <f ca="1">IF(LEN(INDIRECT(ADDRESS(ROW()-1, COLUMN())))=1,"",INDIRECT(ADDRESS(25,6))-INDIRECT(ADDRESS(25,7)))</f>
        <v>5</v>
      </c>
      <c r="J15" s="18">
        <f ca="1">IF(LEN(INDIRECT(ADDRESS(ROW()-1, COLUMN())))=1,"",INDIRECT(ADDRESS(35,6))-INDIRECT(ADDRESS(35,7)))</f>
        <v>10</v>
      </c>
      <c r="K15" s="15" t="s">
        <v>7</v>
      </c>
      <c r="L15" s="72"/>
      <c r="M15" s="18">
        <f ca="1">IF(COUNT(F15:K15)=0,"",SUM(F15:K15))</f>
        <v>6</v>
      </c>
      <c r="N15" s="73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38" customFormat="1" ht="30" customHeight="1" thickBot="1" x14ac:dyDescent="0.4">
      <c r="A19" s="37"/>
      <c r="B19" s="77" t="s">
        <v>4</v>
      </c>
      <c r="C19" s="77"/>
      <c r="D19" s="77"/>
      <c r="E19" s="77"/>
      <c r="F19" s="77"/>
      <c r="G19" s="77"/>
      <c r="H19" s="77"/>
      <c r="I19" s="77"/>
      <c r="J19" s="77"/>
      <c r="K19" s="77"/>
    </row>
    <row r="20" spans="1:13" s="38" customFormat="1" ht="30" customHeight="1" thickBot="1" x14ac:dyDescent="0.4">
      <c r="A20" s="37"/>
      <c r="B20" s="46">
        <v>1</v>
      </c>
      <c r="C20" s="74" t="str">
        <f ca="1">IF(ISBLANK(INDIRECT(ADDRESS(B20*2+2,3))),"",INDIRECT(ADDRESS(B20*2+2,3)))</f>
        <v>Таратин, Африканов, Лямунов</v>
      </c>
      <c r="D20" s="74"/>
      <c r="E20" s="75"/>
      <c r="F20" s="47">
        <v>13</v>
      </c>
      <c r="G20" s="48">
        <v>5</v>
      </c>
      <c r="H20" s="76" t="str">
        <f ca="1">IF(ISBLANK(INDIRECT(ADDRESS(K20*2+2,3))),"",INDIRECT(ADDRESS(K20*2+2,3)))</f>
        <v xml:space="preserve">Горбунов  Таратина  Карепова </v>
      </c>
      <c r="I20" s="74"/>
      <c r="J20" s="74"/>
      <c r="K20" s="46">
        <v>6</v>
      </c>
      <c r="L20" s="39" t="s">
        <v>11</v>
      </c>
      <c r="M20" s="36">
        <v>1</v>
      </c>
    </row>
    <row r="21" spans="1:13" s="38" customFormat="1" ht="30" customHeight="1" thickBot="1" x14ac:dyDescent="0.4">
      <c r="A21" s="37"/>
      <c r="B21" s="46">
        <v>2</v>
      </c>
      <c r="C21" s="74" t="str">
        <f ca="1">IF(ISBLANK(INDIRECT(ADDRESS(B21*2+2,3))),"",INDIRECT(ADDRESS(B21*2+2,3)))</f>
        <v xml:space="preserve">  Потапова, Кувакин</v>
      </c>
      <c r="D21" s="74"/>
      <c r="E21" s="75"/>
      <c r="F21" s="47">
        <v>13</v>
      </c>
      <c r="G21" s="48">
        <v>3</v>
      </c>
      <c r="H21" s="76" t="str">
        <f ca="1">IF(ISBLANK(INDIRECT(ADDRESS(K21*2+2,3))),"",INDIRECT(ADDRESS(K21*2+2,3)))</f>
        <v>Колногорова  Тотоева  Хлопов</v>
      </c>
      <c r="I21" s="74"/>
      <c r="J21" s="74"/>
      <c r="K21" s="46">
        <v>5</v>
      </c>
      <c r="L21" s="39" t="s">
        <v>11</v>
      </c>
      <c r="M21" s="36">
        <v>2</v>
      </c>
    </row>
    <row r="22" spans="1:13" s="38" customFormat="1" ht="30" customHeight="1" thickBot="1" x14ac:dyDescent="0.4">
      <c r="A22" s="37"/>
      <c r="B22" s="46">
        <v>3</v>
      </c>
      <c r="C22" s="74" t="str">
        <f ca="1">IF(ISBLANK(INDIRECT(ADDRESS(B22*2+2,3))),"",INDIRECT(ADDRESS(B22*2+2,3)))</f>
        <v>Колпаков, Склокина Порческу</v>
      </c>
      <c r="D22" s="74"/>
      <c r="E22" s="75"/>
      <c r="F22" s="47">
        <v>13</v>
      </c>
      <c r="G22" s="48">
        <v>9</v>
      </c>
      <c r="H22" s="76" t="str">
        <f ca="1">IF(ISBLANK(INDIRECT(ADDRESS(K22*2+2,3))),"",INDIRECT(ADDRESS(K22*2+2,3)))</f>
        <v>Реброва, Иванова, Карепов</v>
      </c>
      <c r="I22" s="74"/>
      <c r="J22" s="74"/>
      <c r="K22" s="46">
        <v>4</v>
      </c>
      <c r="L22" s="39" t="s">
        <v>11</v>
      </c>
      <c r="M22" s="36">
        <v>3</v>
      </c>
    </row>
    <row r="23" spans="1:13" s="38" customFormat="1" ht="30" customHeight="1" x14ac:dyDescent="0.35">
      <c r="A23" s="37"/>
      <c r="B23" s="45"/>
      <c r="C23" s="45"/>
      <c r="D23" s="45"/>
      <c r="E23" s="45"/>
      <c r="F23" s="45"/>
      <c r="G23" s="45"/>
      <c r="H23" s="45"/>
      <c r="I23" s="45"/>
      <c r="J23" s="45"/>
      <c r="K23" s="45"/>
      <c r="M23" s="40"/>
    </row>
    <row r="24" spans="1:13" s="38" customFormat="1" ht="30" customHeight="1" thickBot="1" x14ac:dyDescent="0.4">
      <c r="A24" s="37"/>
      <c r="B24" s="78" t="s">
        <v>5</v>
      </c>
      <c r="C24" s="78"/>
      <c r="D24" s="78"/>
      <c r="E24" s="78"/>
      <c r="F24" s="78"/>
      <c r="G24" s="78"/>
      <c r="H24" s="78"/>
      <c r="I24" s="78"/>
      <c r="J24" s="78"/>
      <c r="K24" s="78"/>
      <c r="M24" s="40"/>
    </row>
    <row r="25" spans="1:13" s="38" customFormat="1" ht="30" customHeight="1" thickBot="1" x14ac:dyDescent="0.4">
      <c r="A25" s="37"/>
      <c r="B25" s="46">
        <v>6</v>
      </c>
      <c r="C25" s="74" t="str">
        <f ca="1">IF(ISBLANK(INDIRECT(ADDRESS(B25*2+2,3))),"",INDIRECT(ADDRESS(B25*2+2,3)))</f>
        <v xml:space="preserve">Горбунов  Таратина  Карепова </v>
      </c>
      <c r="D25" s="74"/>
      <c r="E25" s="75"/>
      <c r="F25" s="47">
        <v>13</v>
      </c>
      <c r="G25" s="48">
        <v>8</v>
      </c>
      <c r="H25" s="76" t="str">
        <f ca="1">IF(ISBLANK(INDIRECT(ADDRESS(K25*2+2,3))),"",INDIRECT(ADDRESS(K25*2+2,3)))</f>
        <v>Реброва, Иванова, Карепов</v>
      </c>
      <c r="I25" s="74"/>
      <c r="J25" s="74"/>
      <c r="K25" s="46">
        <v>4</v>
      </c>
      <c r="L25" s="39" t="s">
        <v>11</v>
      </c>
      <c r="M25" s="36">
        <v>4</v>
      </c>
    </row>
    <row r="26" spans="1:13" s="38" customFormat="1" ht="30" customHeight="1" thickBot="1" x14ac:dyDescent="0.4">
      <c r="A26" s="37"/>
      <c r="B26" s="46">
        <v>5</v>
      </c>
      <c r="C26" s="74" t="str">
        <f ca="1">IF(ISBLANK(INDIRECT(ADDRESS(B26*2+2,3))),"",INDIRECT(ADDRESS(B26*2+2,3)))</f>
        <v>Колногорова  Тотоева  Хлопов</v>
      </c>
      <c r="D26" s="74"/>
      <c r="E26" s="75"/>
      <c r="F26" s="47">
        <v>12</v>
      </c>
      <c r="G26" s="48">
        <v>11</v>
      </c>
      <c r="H26" s="76" t="str">
        <f ca="1">IF(ISBLANK(INDIRECT(ADDRESS(K26*2+2,3))),"",INDIRECT(ADDRESS(K26*2+2,3)))</f>
        <v>Колпаков, Склокина Порческу</v>
      </c>
      <c r="I26" s="74"/>
      <c r="J26" s="74"/>
      <c r="K26" s="46">
        <v>3</v>
      </c>
      <c r="L26" s="39" t="s">
        <v>11</v>
      </c>
      <c r="M26" s="36">
        <v>5</v>
      </c>
    </row>
    <row r="27" spans="1:13" s="38" customFormat="1" ht="30" customHeight="1" thickBot="1" x14ac:dyDescent="0.4">
      <c r="A27" s="37"/>
      <c r="B27" s="46">
        <v>1</v>
      </c>
      <c r="C27" s="74" t="str">
        <f ca="1">IF(ISBLANK(INDIRECT(ADDRESS(B27*2+2,3))),"",INDIRECT(ADDRESS(B27*2+2,3)))</f>
        <v>Таратин, Африканов, Лямунов</v>
      </c>
      <c r="D27" s="74"/>
      <c r="E27" s="75"/>
      <c r="F27" s="47">
        <v>13</v>
      </c>
      <c r="G27" s="48">
        <v>5</v>
      </c>
      <c r="H27" s="76" t="str">
        <f ca="1">IF(ISBLANK(INDIRECT(ADDRESS(K27*2+2,3))),"",INDIRECT(ADDRESS(K27*2+2,3)))</f>
        <v xml:space="preserve">  Потапова, Кувакин</v>
      </c>
      <c r="I27" s="74"/>
      <c r="J27" s="74"/>
      <c r="K27" s="46">
        <v>2</v>
      </c>
      <c r="L27" s="39" t="s">
        <v>11</v>
      </c>
      <c r="M27" s="36">
        <v>6</v>
      </c>
    </row>
    <row r="28" spans="1:13" s="38" customFormat="1" ht="30" customHeight="1" x14ac:dyDescent="0.35">
      <c r="A28" s="37"/>
      <c r="B28" s="45"/>
      <c r="C28" s="45"/>
      <c r="D28" s="45"/>
      <c r="E28" s="45"/>
      <c r="F28" s="45"/>
      <c r="G28" s="45"/>
      <c r="H28" s="45"/>
      <c r="I28" s="45"/>
      <c r="J28" s="45"/>
      <c r="K28" s="45"/>
      <c r="M28" s="40"/>
    </row>
    <row r="29" spans="1:13" s="38" customFormat="1" ht="30" customHeight="1" thickBot="1" x14ac:dyDescent="0.4">
      <c r="A29" s="37"/>
      <c r="B29" s="78" t="s">
        <v>6</v>
      </c>
      <c r="C29" s="78"/>
      <c r="D29" s="78"/>
      <c r="E29" s="78"/>
      <c r="F29" s="78"/>
      <c r="G29" s="78"/>
      <c r="H29" s="78"/>
      <c r="I29" s="78"/>
      <c r="J29" s="78"/>
      <c r="K29" s="78"/>
      <c r="M29" s="40"/>
    </row>
    <row r="30" spans="1:13" s="38" customFormat="1" ht="30" customHeight="1" thickBot="1" x14ac:dyDescent="0.4">
      <c r="A30" s="37"/>
      <c r="B30" s="46">
        <v>2</v>
      </c>
      <c r="C30" s="74" t="str">
        <f ca="1">IF(ISBLANK(INDIRECT(ADDRESS(B30*2+2,3))),"",INDIRECT(ADDRESS(B30*2+2,3)))</f>
        <v xml:space="preserve">  Потапова, Кувакин</v>
      </c>
      <c r="D30" s="74"/>
      <c r="E30" s="75"/>
      <c r="F30" s="47">
        <v>4</v>
      </c>
      <c r="G30" s="48">
        <v>9</v>
      </c>
      <c r="H30" s="76" t="str">
        <f ca="1">IF(ISBLANK(INDIRECT(ADDRESS(K30*2+2,3))),"",INDIRECT(ADDRESS(K30*2+2,3)))</f>
        <v xml:space="preserve">Горбунов  Таратина  Карепова </v>
      </c>
      <c r="I30" s="74"/>
      <c r="J30" s="74"/>
      <c r="K30" s="46">
        <v>6</v>
      </c>
      <c r="L30" s="39" t="s">
        <v>11</v>
      </c>
      <c r="M30" s="36">
        <v>1</v>
      </c>
    </row>
    <row r="31" spans="1:13" s="38" customFormat="1" ht="30" customHeight="1" thickBot="1" x14ac:dyDescent="0.4">
      <c r="A31" s="37"/>
      <c r="B31" s="46">
        <v>3</v>
      </c>
      <c r="C31" s="74" t="str">
        <f ca="1">IF(ISBLANK(INDIRECT(ADDRESS(B31*2+2,3))),"",INDIRECT(ADDRESS(B31*2+2,3)))</f>
        <v>Колпаков, Склокина Порческу</v>
      </c>
      <c r="D31" s="74"/>
      <c r="E31" s="75"/>
      <c r="F31" s="47">
        <v>8</v>
      </c>
      <c r="G31" s="48">
        <v>10</v>
      </c>
      <c r="H31" s="76" t="str">
        <f ca="1">IF(ISBLANK(INDIRECT(ADDRESS(K31*2+2,3))),"",INDIRECT(ADDRESS(K31*2+2,3)))</f>
        <v>Таратин, Африканов, Лямунов</v>
      </c>
      <c r="I31" s="74"/>
      <c r="J31" s="74"/>
      <c r="K31" s="46">
        <v>1</v>
      </c>
      <c r="L31" s="39" t="s">
        <v>11</v>
      </c>
      <c r="M31" s="36">
        <v>2</v>
      </c>
    </row>
    <row r="32" spans="1:13" s="38" customFormat="1" ht="30" customHeight="1" thickBot="1" x14ac:dyDescent="0.4">
      <c r="A32" s="37"/>
      <c r="B32" s="46">
        <v>4</v>
      </c>
      <c r="C32" s="74" t="str">
        <f ca="1">IF(ISBLANK(INDIRECT(ADDRESS(B32*2+2,3))),"",INDIRECT(ADDRESS(B32*2+2,3)))</f>
        <v>Реброва, Иванова, Карепов</v>
      </c>
      <c r="D32" s="74"/>
      <c r="E32" s="75"/>
      <c r="F32" s="47">
        <v>6</v>
      </c>
      <c r="G32" s="48">
        <v>11</v>
      </c>
      <c r="H32" s="76" t="str">
        <f ca="1">IF(ISBLANK(INDIRECT(ADDRESS(K32*2+2,3))),"",INDIRECT(ADDRESS(K32*2+2,3)))</f>
        <v>Колногорова  Тотоева  Хлопов</v>
      </c>
      <c r="I32" s="74"/>
      <c r="J32" s="74"/>
      <c r="K32" s="46">
        <v>5</v>
      </c>
      <c r="L32" s="39" t="s">
        <v>11</v>
      </c>
      <c r="M32" s="36">
        <v>3</v>
      </c>
    </row>
    <row r="33" spans="1:13" s="38" customFormat="1" ht="30" customHeight="1" x14ac:dyDescent="0.35">
      <c r="A33" s="37"/>
      <c r="B33" s="45"/>
      <c r="C33" s="45"/>
      <c r="D33" s="45"/>
      <c r="E33" s="45"/>
      <c r="F33" s="45"/>
      <c r="G33" s="45"/>
      <c r="H33" s="45"/>
      <c r="I33" s="45"/>
      <c r="J33" s="45"/>
      <c r="K33" s="45"/>
      <c r="M33" s="40"/>
    </row>
    <row r="34" spans="1:13" s="38" customFormat="1" ht="30" customHeight="1" thickBot="1" x14ac:dyDescent="0.4">
      <c r="A34" s="37"/>
      <c r="B34" s="78" t="s">
        <v>8</v>
      </c>
      <c r="C34" s="78"/>
      <c r="D34" s="78"/>
      <c r="E34" s="78"/>
      <c r="F34" s="78"/>
      <c r="G34" s="78"/>
      <c r="H34" s="78"/>
      <c r="I34" s="78"/>
      <c r="J34" s="78"/>
      <c r="K34" s="78"/>
      <c r="M34" s="40"/>
    </row>
    <row r="35" spans="1:13" s="38" customFormat="1" ht="30" customHeight="1" thickBot="1" x14ac:dyDescent="0.4">
      <c r="A35" s="37"/>
      <c r="B35" s="46">
        <v>6</v>
      </c>
      <c r="C35" s="74" t="str">
        <f ca="1">IF(ISBLANK(INDIRECT(ADDRESS(B35*2+2,3))),"",INDIRECT(ADDRESS(B35*2+2,3)))</f>
        <v xml:space="preserve">Горбунов  Таратина  Карепова </v>
      </c>
      <c r="D35" s="74"/>
      <c r="E35" s="75"/>
      <c r="F35" s="47">
        <v>13</v>
      </c>
      <c r="G35" s="48">
        <v>3</v>
      </c>
      <c r="H35" s="76" t="str">
        <f ca="1">IF(ISBLANK(INDIRECT(ADDRESS(K35*2+2,3))),"",INDIRECT(ADDRESS(K35*2+2,3)))</f>
        <v>Колногорова  Тотоева  Хлопов</v>
      </c>
      <c r="I35" s="74"/>
      <c r="J35" s="74"/>
      <c r="K35" s="46">
        <v>5</v>
      </c>
      <c r="L35" s="39" t="s">
        <v>11</v>
      </c>
      <c r="M35" s="36">
        <v>4</v>
      </c>
    </row>
    <row r="36" spans="1:13" s="38" customFormat="1" ht="30" customHeight="1" thickBot="1" x14ac:dyDescent="0.4">
      <c r="A36" s="37"/>
      <c r="B36" s="46">
        <v>1</v>
      </c>
      <c r="C36" s="74" t="str">
        <f ca="1">IF(ISBLANK(INDIRECT(ADDRESS(B36*2+2,3))),"",INDIRECT(ADDRESS(B36*2+2,3)))</f>
        <v>Таратин, Африканов, Лямунов</v>
      </c>
      <c r="D36" s="74"/>
      <c r="E36" s="75"/>
      <c r="F36" s="47">
        <v>13</v>
      </c>
      <c r="G36" s="48">
        <v>5</v>
      </c>
      <c r="H36" s="76" t="str">
        <f ca="1">IF(ISBLANK(INDIRECT(ADDRESS(K36*2+2,3))),"",INDIRECT(ADDRESS(K36*2+2,3)))</f>
        <v>Реброва, Иванова, Карепов</v>
      </c>
      <c r="I36" s="74"/>
      <c r="J36" s="74"/>
      <c r="K36" s="46">
        <v>4</v>
      </c>
      <c r="L36" s="39" t="s">
        <v>11</v>
      </c>
      <c r="M36" s="36">
        <v>5</v>
      </c>
    </row>
    <row r="37" spans="1:13" s="38" customFormat="1" ht="30" customHeight="1" thickBot="1" x14ac:dyDescent="0.4">
      <c r="A37" s="37"/>
      <c r="B37" s="46">
        <v>2</v>
      </c>
      <c r="C37" s="74" t="str">
        <f ca="1">IF(ISBLANK(INDIRECT(ADDRESS(B37*2+2,3))),"",INDIRECT(ADDRESS(B37*2+2,3)))</f>
        <v xml:space="preserve">  Потапова, Кувакин</v>
      </c>
      <c r="D37" s="74"/>
      <c r="E37" s="75"/>
      <c r="F37" s="47">
        <v>9</v>
      </c>
      <c r="G37" s="48">
        <v>10</v>
      </c>
      <c r="H37" s="76" t="str">
        <f ca="1">IF(ISBLANK(INDIRECT(ADDRESS(K37*2+2,3))),"",INDIRECT(ADDRESS(K37*2+2,3)))</f>
        <v>Колпаков, Склокина Порческу</v>
      </c>
      <c r="I37" s="74"/>
      <c r="J37" s="74"/>
      <c r="K37" s="46">
        <v>3</v>
      </c>
      <c r="L37" s="39" t="s">
        <v>11</v>
      </c>
      <c r="M37" s="36">
        <v>6</v>
      </c>
    </row>
    <row r="38" spans="1:13" s="38" customFormat="1" ht="30" customHeight="1" x14ac:dyDescent="0.35">
      <c r="A38" s="37"/>
      <c r="B38" s="45"/>
      <c r="C38" s="45"/>
      <c r="D38" s="45"/>
      <c r="E38" s="45"/>
      <c r="F38" s="45"/>
      <c r="G38" s="45"/>
      <c r="H38" s="45"/>
      <c r="I38" s="45"/>
      <c r="J38" s="45"/>
      <c r="K38" s="45"/>
      <c r="M38" s="40"/>
    </row>
    <row r="39" spans="1:13" s="38" customFormat="1" ht="30" customHeight="1" thickBot="1" x14ac:dyDescent="0.4">
      <c r="A39" s="37"/>
      <c r="B39" s="78" t="s">
        <v>9</v>
      </c>
      <c r="C39" s="78"/>
      <c r="D39" s="78"/>
      <c r="E39" s="78"/>
      <c r="F39" s="78"/>
      <c r="G39" s="78"/>
      <c r="H39" s="78"/>
      <c r="I39" s="78"/>
      <c r="J39" s="78"/>
      <c r="K39" s="78"/>
      <c r="M39" s="40"/>
    </row>
    <row r="40" spans="1:13" s="38" customFormat="1" ht="30" customHeight="1" thickBot="1" x14ac:dyDescent="0.4">
      <c r="A40" s="37"/>
      <c r="B40" s="46">
        <v>3</v>
      </c>
      <c r="C40" s="74" t="str">
        <f ca="1">IF(ISBLANK(INDIRECT(ADDRESS(B40*2+2,3))),"",INDIRECT(ADDRESS(B40*2+2,3)))</f>
        <v>Колпаков, Склокина Порческу</v>
      </c>
      <c r="D40" s="74"/>
      <c r="E40" s="75"/>
      <c r="F40" s="47">
        <v>11</v>
      </c>
      <c r="G40" s="48">
        <v>5</v>
      </c>
      <c r="H40" s="76" t="str">
        <f ca="1">IF(ISBLANK(INDIRECT(ADDRESS(K40*2+2,3))),"",INDIRECT(ADDRESS(K40*2+2,3)))</f>
        <v xml:space="preserve">Горбунов  Таратина  Карепова </v>
      </c>
      <c r="I40" s="74"/>
      <c r="J40" s="74"/>
      <c r="K40" s="46">
        <v>6</v>
      </c>
      <c r="L40" s="39" t="s">
        <v>11</v>
      </c>
      <c r="M40" s="36">
        <v>1</v>
      </c>
    </row>
    <row r="41" spans="1:13" s="38" customFormat="1" ht="30" customHeight="1" thickBot="1" x14ac:dyDescent="0.4">
      <c r="A41" s="37"/>
      <c r="B41" s="46">
        <v>4</v>
      </c>
      <c r="C41" s="74" t="str">
        <f ca="1">IF(ISBLANK(INDIRECT(ADDRESS(B41*2+2,3))),"",INDIRECT(ADDRESS(B41*2+2,3)))</f>
        <v>Реброва, Иванова, Карепов</v>
      </c>
      <c r="D41" s="74"/>
      <c r="E41" s="75"/>
      <c r="F41" s="47">
        <v>12</v>
      </c>
      <c r="G41" s="48">
        <v>13</v>
      </c>
      <c r="H41" s="76" t="str">
        <f ca="1">IF(ISBLANK(INDIRECT(ADDRESS(K41*2+2,3))),"",INDIRECT(ADDRESS(K41*2+2,3)))</f>
        <v xml:space="preserve">  Потапова, Кувакин</v>
      </c>
      <c r="I41" s="74"/>
      <c r="J41" s="74"/>
      <c r="K41" s="46">
        <v>2</v>
      </c>
      <c r="L41" s="39" t="s">
        <v>11</v>
      </c>
      <c r="M41" s="36">
        <v>2</v>
      </c>
    </row>
    <row r="42" spans="1:13" s="38" customFormat="1" ht="30" customHeight="1" thickBot="1" x14ac:dyDescent="0.4">
      <c r="A42" s="37"/>
      <c r="B42" s="46">
        <v>5</v>
      </c>
      <c r="C42" s="74" t="str">
        <f ca="1">IF(ISBLANK(INDIRECT(ADDRESS(B42*2+2,3))),"",INDIRECT(ADDRESS(B42*2+2,3)))</f>
        <v>Колногорова  Тотоева  Хлопов</v>
      </c>
      <c r="D42" s="74"/>
      <c r="E42" s="75"/>
      <c r="F42" s="47">
        <v>13</v>
      </c>
      <c r="G42" s="48">
        <v>7</v>
      </c>
      <c r="H42" s="76" t="str">
        <f ca="1">IF(ISBLANK(INDIRECT(ADDRESS(K42*2+2,3))),"",INDIRECT(ADDRESS(K42*2+2,3)))</f>
        <v>Таратин, Африканов, Лямунов</v>
      </c>
      <c r="I42" s="74"/>
      <c r="J42" s="74"/>
      <c r="K42" s="46">
        <v>1</v>
      </c>
      <c r="L42" s="39" t="s">
        <v>11</v>
      </c>
      <c r="M42" s="36">
        <v>3</v>
      </c>
    </row>
  </sheetData>
  <mergeCells count="61">
    <mergeCell ref="C42:E42"/>
    <mergeCell ref="H42:J42"/>
    <mergeCell ref="B34:K34"/>
    <mergeCell ref="C35:E35"/>
    <mergeCell ref="H35:J35"/>
    <mergeCell ref="C36:E36"/>
    <mergeCell ref="H36:J36"/>
    <mergeCell ref="C37:E37"/>
    <mergeCell ref="H37:J37"/>
    <mergeCell ref="B39:K39"/>
    <mergeCell ref="C40:E40"/>
    <mergeCell ref="H40:J40"/>
    <mergeCell ref="C41:E41"/>
    <mergeCell ref="H41:J41"/>
    <mergeCell ref="C32:E32"/>
    <mergeCell ref="H32:J32"/>
    <mergeCell ref="B24:K24"/>
    <mergeCell ref="C25:E25"/>
    <mergeCell ref="H25:J2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22:E22"/>
    <mergeCell ref="H22:J22"/>
    <mergeCell ref="B12:B13"/>
    <mergeCell ref="C12:E13"/>
    <mergeCell ref="L12:L13"/>
    <mergeCell ref="B19:K19"/>
    <mergeCell ref="C20:E20"/>
    <mergeCell ref="H20:J20"/>
    <mergeCell ref="C21:E21"/>
    <mergeCell ref="H21:J21"/>
    <mergeCell ref="N12:N13"/>
    <mergeCell ref="B14:B15"/>
    <mergeCell ref="C14:E15"/>
    <mergeCell ref="L14:L15"/>
    <mergeCell ref="N14:N15"/>
    <mergeCell ref="B8:B9"/>
    <mergeCell ref="C8:E9"/>
    <mergeCell ref="L8:L9"/>
    <mergeCell ref="N8:N9"/>
    <mergeCell ref="B10:B11"/>
    <mergeCell ref="C10:E11"/>
    <mergeCell ref="L10:L11"/>
    <mergeCell ref="N10:N11"/>
    <mergeCell ref="B1:K1"/>
    <mergeCell ref="B6:B7"/>
    <mergeCell ref="C6:E7"/>
    <mergeCell ref="L6:L7"/>
    <mergeCell ref="N6:N7"/>
    <mergeCell ref="C3:E3"/>
    <mergeCell ref="B4:B5"/>
    <mergeCell ref="C4:E5"/>
    <mergeCell ref="L4:L5"/>
    <mergeCell ref="N4:N5"/>
  </mergeCells>
  <printOptions horizontalCentered="1"/>
  <pageMargins left="0.25" right="0.25" top="0.75" bottom="0.75" header="0.3" footer="0.3"/>
  <pageSetup paperSize="9" scale="66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B1" workbookViewId="0">
      <selection activeCell="N12" sqref="N12:N13"/>
    </sheetView>
  </sheetViews>
  <sheetFormatPr defaultRowHeight="15" x14ac:dyDescent="0.25"/>
  <cols>
    <col min="1" max="1" width="4" style="43" customWidth="1"/>
    <col min="2" max="12" width="10.28515625" customWidth="1"/>
    <col min="13" max="13" width="10.28515625" style="33" customWidth="1"/>
    <col min="14" max="15" width="10.28515625" customWidth="1"/>
  </cols>
  <sheetData>
    <row r="1" spans="2:14" ht="38.25" customHeight="1" x14ac:dyDescent="0.25">
      <c r="B1" s="49" t="s">
        <v>32</v>
      </c>
      <c r="C1" s="49"/>
      <c r="D1" s="49"/>
      <c r="E1" s="49"/>
      <c r="F1" s="49"/>
      <c r="G1" s="49"/>
      <c r="H1" s="49"/>
      <c r="I1" s="49"/>
      <c r="J1" s="49"/>
      <c r="K1" s="49"/>
      <c r="M1"/>
    </row>
    <row r="2" spans="2:14" ht="15.75" thickBot="1" x14ac:dyDescent="0.3">
      <c r="M2"/>
    </row>
    <row r="3" spans="2:14" ht="30" customHeight="1" thickBot="1" x14ac:dyDescent="0.3">
      <c r="B3" s="41"/>
      <c r="C3" s="59" t="s">
        <v>0</v>
      </c>
      <c r="D3" s="60"/>
      <c r="E3" s="61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62">
        <v>1</v>
      </c>
      <c r="C4" s="63" t="s">
        <v>27</v>
      </c>
      <c r="D4" s="64"/>
      <c r="E4" s="65"/>
      <c r="F4" s="9" t="s">
        <v>7</v>
      </c>
      <c r="G4" s="5" t="str">
        <f ca="1">INDIRECT(ADDRESS(27,6))&amp;":"&amp;INDIRECT(ADDRESS(27,7))</f>
        <v>11:4</v>
      </c>
      <c r="H4" s="5" t="str">
        <f ca="1">INDIRECT(ADDRESS(31,7))&amp;":"&amp;INDIRECT(ADDRESS(31,6))</f>
        <v>10:6</v>
      </c>
      <c r="I4" s="5" t="str">
        <f ca="1">INDIRECT(ADDRESS(36,6))&amp;":"&amp;INDIRECT(ADDRESS(36,7))</f>
        <v>10:11</v>
      </c>
      <c r="J4" s="5" t="str">
        <f ca="1">INDIRECT(ADDRESS(42,7))&amp;":"&amp;INDIRECT(ADDRESS(42,6))</f>
        <v>13:4</v>
      </c>
      <c r="K4" s="20" t="str">
        <f ca="1">INDIRECT(ADDRESS(20,6))&amp;":"&amp;INDIRECT(ADDRESS(20,7))</f>
        <v>13:1</v>
      </c>
      <c r="L4" s="66">
        <f ca="1">IF(COUNT(F5:K5)=0,"",COUNTIF(F5:K5,"&gt;0")+0.5*COUNTIF(F5:K5,0))</f>
        <v>4</v>
      </c>
      <c r="M4" s="22"/>
      <c r="N4" s="67">
        <v>1</v>
      </c>
    </row>
    <row r="5" spans="2:14" ht="24" customHeight="1" x14ac:dyDescent="0.25">
      <c r="B5" s="51"/>
      <c r="C5" s="55"/>
      <c r="D5" s="53"/>
      <c r="E5" s="54"/>
      <c r="F5" s="13" t="s">
        <v>7</v>
      </c>
      <c r="G5" s="16">
        <f ca="1">IF(LEN(INDIRECT(ADDRESS(ROW()-1, COLUMN())))=1,"",INDIRECT(ADDRESS(27,6))-INDIRECT(ADDRESS(27,7)))</f>
        <v>7</v>
      </c>
      <c r="H5" s="16">
        <f ca="1">IF(LEN(INDIRECT(ADDRESS(ROW()-1, COLUMN())))=1,"",INDIRECT(ADDRESS(31,7))-INDIRECT(ADDRESS(31,6)))</f>
        <v>4</v>
      </c>
      <c r="I5" s="16">
        <f ca="1">IF(LEN(INDIRECT(ADDRESS(ROW()-1, COLUMN())))=1,"",INDIRECT(ADDRESS(36,6))-INDIRECT(ADDRESS(36,7)))</f>
        <v>-1</v>
      </c>
      <c r="J5" s="16">
        <f ca="1">IF(LEN(INDIRECT(ADDRESS(ROW()-1, COLUMN())))=1,"",INDIRECT(ADDRESS(42,7))-INDIRECT(ADDRESS(42,6)))</f>
        <v>9</v>
      </c>
      <c r="K5" s="17">
        <f ca="1">IF(LEN(INDIRECT(ADDRESS(ROW()-1, COLUMN())))=1,"",INDIRECT(ADDRESS(20,6))-INDIRECT(ADDRESS(20,7)))</f>
        <v>12</v>
      </c>
      <c r="L5" s="56"/>
      <c r="M5" s="16">
        <f ca="1">IF(COUNT(F5:K5)=0,"",SUM(F5:K5))</f>
        <v>31</v>
      </c>
      <c r="N5" s="58"/>
    </row>
    <row r="6" spans="2:14" ht="24" customHeight="1" x14ac:dyDescent="0.25">
      <c r="B6" s="50">
        <v>2</v>
      </c>
      <c r="C6" s="52" t="s">
        <v>39</v>
      </c>
      <c r="D6" s="53"/>
      <c r="E6" s="54"/>
      <c r="F6" s="11" t="str">
        <f ca="1">INDIRECT(ADDRESS(27,7))&amp;":"&amp;INDIRECT(ADDRESS(27,6))</f>
        <v>4:11</v>
      </c>
      <c r="G6" s="7" t="s">
        <v>7</v>
      </c>
      <c r="H6" s="6" t="str">
        <f ca="1">INDIRECT(ADDRESS(37,6))&amp;":"&amp;INDIRECT(ADDRESS(37,7))</f>
        <v>13:5</v>
      </c>
      <c r="I6" s="6" t="str">
        <f ca="1">INDIRECT(ADDRESS(41,7))&amp;":"&amp;INDIRECT(ADDRESS(41,6))</f>
        <v>9:11</v>
      </c>
      <c r="J6" s="6" t="str">
        <f ca="1">INDIRECT(ADDRESS(21,6))&amp;":"&amp;INDIRECT(ADDRESS(21,7))</f>
        <v>8:12</v>
      </c>
      <c r="K6" s="10" t="str">
        <f ca="1">INDIRECT(ADDRESS(30,6))&amp;":"&amp;INDIRECT(ADDRESS(30,7))</f>
        <v>8:5</v>
      </c>
      <c r="L6" s="56">
        <f ca="1">IF(COUNT(F7:K7)=0,"",COUNTIF(F7:K7,"&gt;0")+0.5*COUNTIF(F7:K7,0))</f>
        <v>2</v>
      </c>
      <c r="M6" s="16"/>
      <c r="N6" s="57">
        <v>3</v>
      </c>
    </row>
    <row r="7" spans="2:14" ht="24" customHeight="1" x14ac:dyDescent="0.25">
      <c r="B7" s="51"/>
      <c r="C7" s="55"/>
      <c r="D7" s="53"/>
      <c r="E7" s="54"/>
      <c r="F7" s="21">
        <f ca="1">IF(LEN(INDIRECT(ADDRESS(ROW()-1, COLUMN())))=1,"",INDIRECT(ADDRESS(27,7))-INDIRECT(ADDRESS(27,6)))</f>
        <v>-7</v>
      </c>
      <c r="G7" s="14" t="s">
        <v>7</v>
      </c>
      <c r="H7" s="16">
        <f ca="1">IF(LEN(INDIRECT(ADDRESS(ROW()-1, COLUMN())))=1,"",INDIRECT(ADDRESS(37,6))-INDIRECT(ADDRESS(37,7)))</f>
        <v>8</v>
      </c>
      <c r="I7" s="16">
        <f ca="1">IF(LEN(INDIRECT(ADDRESS(ROW()-1, COLUMN())))=1,"",INDIRECT(ADDRESS(41,7))-INDIRECT(ADDRESS(41,6)))</f>
        <v>-2</v>
      </c>
      <c r="J7" s="16">
        <f ca="1">IF(LEN(INDIRECT(ADDRESS(ROW()-1, COLUMN())))=1,"",INDIRECT(ADDRESS(21,6))-INDIRECT(ADDRESS(21,7)))</f>
        <v>-4</v>
      </c>
      <c r="K7" s="17">
        <f ca="1">IF(LEN(INDIRECT(ADDRESS(ROW()-1, COLUMN())))=1,"",INDIRECT(ADDRESS(30,6))-INDIRECT(ADDRESS(30,7)))</f>
        <v>3</v>
      </c>
      <c r="L7" s="56"/>
      <c r="M7" s="16">
        <f ca="1">IF(COUNT(F7:K7)=0,"",SUM(F7:K7))</f>
        <v>-2</v>
      </c>
      <c r="N7" s="58"/>
    </row>
    <row r="8" spans="2:14" ht="24" customHeight="1" x14ac:dyDescent="0.25">
      <c r="B8" s="50">
        <v>3</v>
      </c>
      <c r="C8" s="52" t="s">
        <v>28</v>
      </c>
      <c r="D8" s="53"/>
      <c r="E8" s="54"/>
      <c r="F8" s="11" t="str">
        <f ca="1">INDIRECT(ADDRESS(31,6))&amp;":"&amp;INDIRECT(ADDRESS(31,7))</f>
        <v>6:10</v>
      </c>
      <c r="G8" s="6" t="str">
        <f ca="1">INDIRECT(ADDRESS(37,7))&amp;":"&amp;INDIRECT(ADDRESS(37,6))</f>
        <v>5:13</v>
      </c>
      <c r="H8" s="7" t="s">
        <v>7</v>
      </c>
      <c r="I8" s="6" t="str">
        <f ca="1">INDIRECT(ADDRESS(22,6))&amp;":"&amp;INDIRECT(ADDRESS(22,7))</f>
        <v>8:4</v>
      </c>
      <c r="J8" s="6" t="str">
        <f ca="1">INDIRECT(ADDRESS(26,7))&amp;":"&amp;INDIRECT(ADDRESS(26,6))</f>
        <v>10:7</v>
      </c>
      <c r="K8" s="10" t="str">
        <f ca="1">INDIRECT(ADDRESS(40,6))&amp;":"&amp;INDIRECT(ADDRESS(40,7))</f>
        <v>1:13</v>
      </c>
      <c r="L8" s="56">
        <f ca="1">IF(COUNT(F9:K9)=0,"",COUNTIF(F9:K9,"&gt;0")+0.5*COUNTIF(F9:K9,0))</f>
        <v>2</v>
      </c>
      <c r="M8" s="16"/>
      <c r="N8" s="57">
        <v>6</v>
      </c>
    </row>
    <row r="9" spans="2:14" ht="24" customHeight="1" x14ac:dyDescent="0.25">
      <c r="B9" s="51"/>
      <c r="C9" s="55"/>
      <c r="D9" s="53"/>
      <c r="E9" s="54"/>
      <c r="F9" s="21">
        <f ca="1">IF(LEN(INDIRECT(ADDRESS(ROW()-1, COLUMN())))=1,"",INDIRECT(ADDRESS(31,6))-INDIRECT(ADDRESS(31,7)))</f>
        <v>-4</v>
      </c>
      <c r="G9" s="16">
        <f ca="1">IF(LEN(INDIRECT(ADDRESS(ROW()-1, COLUMN())))=1,"",INDIRECT(ADDRESS(37,7))-INDIRECT(ADDRESS(37,6)))</f>
        <v>-8</v>
      </c>
      <c r="H9" s="14" t="s">
        <v>7</v>
      </c>
      <c r="I9" s="16">
        <f ca="1">IF(LEN(INDIRECT(ADDRESS(ROW()-1, COLUMN())))=1,"",INDIRECT(ADDRESS(22,6))-INDIRECT(ADDRESS(22,7)))</f>
        <v>4</v>
      </c>
      <c r="J9" s="16">
        <f ca="1">IF(LEN(INDIRECT(ADDRESS(ROW()-1, COLUMN())))=1,"",INDIRECT(ADDRESS(26,7))-INDIRECT(ADDRESS(26,6)))</f>
        <v>3</v>
      </c>
      <c r="K9" s="17">
        <f ca="1">IF(LEN(INDIRECT(ADDRESS(ROW()-1, COLUMN())))=1,"",INDIRECT(ADDRESS(40,6))-INDIRECT(ADDRESS(40,7)))</f>
        <v>-12</v>
      </c>
      <c r="L9" s="56"/>
      <c r="M9" s="16">
        <f ca="1">IF(COUNT(F9:K9)=0,"",SUM(F9:K9))</f>
        <v>-17</v>
      </c>
      <c r="N9" s="58"/>
    </row>
    <row r="10" spans="2:14" ht="24" customHeight="1" x14ac:dyDescent="0.25">
      <c r="B10" s="50">
        <v>4</v>
      </c>
      <c r="C10" s="52" t="s">
        <v>29</v>
      </c>
      <c r="D10" s="53"/>
      <c r="E10" s="54"/>
      <c r="F10" s="11" t="str">
        <f ca="1">INDIRECT(ADDRESS(36,7))&amp;":"&amp;INDIRECT(ADDRESS(36,6))</f>
        <v>11:10</v>
      </c>
      <c r="G10" s="6" t="str">
        <f ca="1">INDIRECT(ADDRESS(41,6))&amp;":"&amp;INDIRECT(ADDRESS(41,7))</f>
        <v>11:9</v>
      </c>
      <c r="H10" s="6" t="str">
        <f ca="1">INDIRECT(ADDRESS(22,7))&amp;":"&amp;INDIRECT(ADDRESS(22,6))</f>
        <v>4:8</v>
      </c>
      <c r="I10" s="7" t="s">
        <v>7</v>
      </c>
      <c r="J10" s="6" t="str">
        <f ca="1">INDIRECT(ADDRESS(32,6))&amp;":"&amp;INDIRECT(ADDRESS(32,7))</f>
        <v>6:7</v>
      </c>
      <c r="K10" s="10" t="str">
        <f ca="1">INDIRECT(ADDRESS(25,7))&amp;":"&amp;INDIRECT(ADDRESS(25,6))</f>
        <v>9:10</v>
      </c>
      <c r="L10" s="56">
        <f ca="1">IF(COUNT(F11:K11)=0,"",COUNTIF(F11:K11,"&gt;0")+0.5*COUNTIF(F11:K11,0))</f>
        <v>2</v>
      </c>
      <c r="M10" s="16"/>
      <c r="N10" s="57">
        <v>5</v>
      </c>
    </row>
    <row r="11" spans="2:14" ht="24" customHeight="1" x14ac:dyDescent="0.25">
      <c r="B11" s="51"/>
      <c r="C11" s="55"/>
      <c r="D11" s="53"/>
      <c r="E11" s="54"/>
      <c r="F11" s="21">
        <f ca="1">IF(LEN(INDIRECT(ADDRESS(ROW()-1, COLUMN())))=1,"",INDIRECT(ADDRESS(36,7))-INDIRECT(ADDRESS(36,6)))</f>
        <v>1</v>
      </c>
      <c r="G11" s="16">
        <f ca="1">IF(LEN(INDIRECT(ADDRESS(ROW()-1, COLUMN())))=1,"",INDIRECT(ADDRESS(41,6))-INDIRECT(ADDRESS(41,7)))</f>
        <v>2</v>
      </c>
      <c r="H11" s="16">
        <f ca="1">IF(LEN(INDIRECT(ADDRESS(ROW()-1, COLUMN())))=1,"",INDIRECT(ADDRESS(22,7))-INDIRECT(ADDRESS(22,6)))</f>
        <v>-4</v>
      </c>
      <c r="I11" s="14" t="s">
        <v>7</v>
      </c>
      <c r="J11" s="16">
        <f ca="1">IF(LEN(INDIRECT(ADDRESS(ROW()-1, COLUMN())))=1,"",INDIRECT(ADDRESS(32,6))-INDIRECT(ADDRESS(32,7)))</f>
        <v>-1</v>
      </c>
      <c r="K11" s="17">
        <f ca="1">IF(LEN(INDIRECT(ADDRESS(ROW()-1, COLUMN())))=1,"",INDIRECT(ADDRESS(25,7))-INDIRECT(ADDRESS(25,6)))</f>
        <v>-1</v>
      </c>
      <c r="L11" s="56"/>
      <c r="M11" s="16">
        <f ca="1">IF(COUNT(F11:K11)=0,"",SUM(F11:K11))</f>
        <v>-3</v>
      </c>
      <c r="N11" s="58"/>
    </row>
    <row r="12" spans="2:14" ht="24" customHeight="1" x14ac:dyDescent="0.25">
      <c r="B12" s="50">
        <v>5</v>
      </c>
      <c r="C12" s="55" t="s">
        <v>30</v>
      </c>
      <c r="D12" s="53"/>
      <c r="E12" s="54"/>
      <c r="F12" s="11" t="str">
        <f ca="1">INDIRECT(ADDRESS(42,6))&amp;":"&amp;INDIRECT(ADDRESS(42,7))</f>
        <v>4:13</v>
      </c>
      <c r="G12" s="6" t="str">
        <f ca="1">INDIRECT(ADDRESS(21,7))&amp;":"&amp;INDIRECT(ADDRESS(21,6))</f>
        <v>12:8</v>
      </c>
      <c r="H12" s="6" t="str">
        <f ca="1">INDIRECT(ADDRESS(26,6))&amp;":"&amp;INDIRECT(ADDRESS(26,7))</f>
        <v>7:10</v>
      </c>
      <c r="I12" s="6" t="str">
        <f ca="1">INDIRECT(ADDRESS(32,7))&amp;":"&amp;INDIRECT(ADDRESS(32,6))</f>
        <v>7:6</v>
      </c>
      <c r="J12" s="7" t="s">
        <v>7</v>
      </c>
      <c r="K12" s="10" t="str">
        <f ca="1">INDIRECT(ADDRESS(35,7))&amp;":"&amp;INDIRECT(ADDRESS(35,6))</f>
        <v>13:6</v>
      </c>
      <c r="L12" s="56">
        <f ca="1">IF(COUNT(F13:K13)=0,"",COUNTIF(F13:K13,"&gt;0")+0.5*COUNTIF(F13:K13,0))</f>
        <v>3</v>
      </c>
      <c r="M12" s="16"/>
      <c r="N12" s="57">
        <v>2</v>
      </c>
    </row>
    <row r="13" spans="2:14" ht="24" customHeight="1" x14ac:dyDescent="0.25">
      <c r="B13" s="51"/>
      <c r="C13" s="55"/>
      <c r="D13" s="53"/>
      <c r="E13" s="54"/>
      <c r="F13" s="21">
        <f ca="1">IF(LEN(INDIRECT(ADDRESS(ROW()-1, COLUMN())))=1,"",INDIRECT(ADDRESS(42,6))-INDIRECT(ADDRESS(42,7)))</f>
        <v>-9</v>
      </c>
      <c r="G13" s="16">
        <f ca="1">IF(LEN(INDIRECT(ADDRESS(ROW()-1, COLUMN())))=1,"",INDIRECT(ADDRESS(21,7))-INDIRECT(ADDRESS(21,6)))</f>
        <v>4</v>
      </c>
      <c r="H13" s="16">
        <f ca="1">IF(LEN(INDIRECT(ADDRESS(ROW()-1, COLUMN())))=1,"",INDIRECT(ADDRESS(26,6))-INDIRECT(ADDRESS(26,7)))</f>
        <v>-3</v>
      </c>
      <c r="I13" s="16">
        <f ca="1">IF(LEN(INDIRECT(ADDRESS(ROW()-1, COLUMN())))=1,"",INDIRECT(ADDRESS(32,7))-INDIRECT(ADDRESS(32,6)))</f>
        <v>1</v>
      </c>
      <c r="J13" s="14" t="s">
        <v>7</v>
      </c>
      <c r="K13" s="17">
        <f ca="1">IF(LEN(INDIRECT(ADDRESS(ROW()-1, COLUMN())))=1,"",INDIRECT(ADDRESS(35,7))-INDIRECT(ADDRESS(35,6)))</f>
        <v>7</v>
      </c>
      <c r="L13" s="56"/>
      <c r="M13" s="16">
        <f ca="1">IF(COUNT(F13:K13)=0,"",SUM(F13:K13))</f>
        <v>0</v>
      </c>
      <c r="N13" s="58"/>
    </row>
    <row r="14" spans="2:14" ht="24" customHeight="1" x14ac:dyDescent="0.25">
      <c r="B14" s="50">
        <v>6</v>
      </c>
      <c r="C14" s="52" t="s">
        <v>21</v>
      </c>
      <c r="D14" s="53"/>
      <c r="E14" s="54"/>
      <c r="F14" s="11" t="str">
        <f ca="1">INDIRECT(ADDRESS(20,7))&amp;":"&amp;INDIRECT(ADDRESS(20,6))</f>
        <v>1:13</v>
      </c>
      <c r="G14" s="6" t="str">
        <f ca="1">INDIRECT(ADDRESS(30,7))&amp;":"&amp;INDIRECT(ADDRESS(30,6))</f>
        <v>5:8</v>
      </c>
      <c r="H14" s="6" t="str">
        <f ca="1">INDIRECT(ADDRESS(40,7))&amp;":"&amp;INDIRECT(ADDRESS(40,6))</f>
        <v>13:1</v>
      </c>
      <c r="I14" s="6" t="str">
        <f ca="1">INDIRECT(ADDRESS(25,6))&amp;":"&amp;INDIRECT(ADDRESS(25,7))</f>
        <v>10:9</v>
      </c>
      <c r="J14" s="6" t="str">
        <f ca="1">INDIRECT(ADDRESS(35,6))&amp;":"&amp;INDIRECT(ADDRESS(35,7))</f>
        <v>6:13</v>
      </c>
      <c r="K14" s="12" t="s">
        <v>7</v>
      </c>
      <c r="L14" s="56">
        <f ca="1">IF(COUNT(F15:K15)=0,"",COUNTIF(F15:K15,"&gt;0")+0.5*COUNTIF(F15:K15,0))</f>
        <v>2</v>
      </c>
      <c r="M14" s="16"/>
      <c r="N14" s="57">
        <v>4</v>
      </c>
    </row>
    <row r="15" spans="2:14" ht="24" customHeight="1" thickBot="1" x14ac:dyDescent="0.3">
      <c r="B15" s="68"/>
      <c r="C15" s="69"/>
      <c r="D15" s="70"/>
      <c r="E15" s="71"/>
      <c r="F15" s="19">
        <f ca="1">IF(LEN(INDIRECT(ADDRESS(ROW()-1, COLUMN())))=1,"",INDIRECT(ADDRESS(20,7))-INDIRECT(ADDRESS(20,6)))</f>
        <v>-12</v>
      </c>
      <c r="G15" s="18">
        <f ca="1">IF(LEN(INDIRECT(ADDRESS(ROW()-1, COLUMN())))=1,"",INDIRECT(ADDRESS(30,7))-INDIRECT(ADDRESS(30,6)))</f>
        <v>-3</v>
      </c>
      <c r="H15" s="18">
        <f ca="1">IF(LEN(INDIRECT(ADDRESS(ROW()-1, COLUMN())))=1,"",INDIRECT(ADDRESS(40,7))-INDIRECT(ADDRESS(40,6)))</f>
        <v>12</v>
      </c>
      <c r="I15" s="18">
        <f ca="1">IF(LEN(INDIRECT(ADDRESS(ROW()-1, COLUMN())))=1,"",INDIRECT(ADDRESS(25,6))-INDIRECT(ADDRESS(25,7)))</f>
        <v>1</v>
      </c>
      <c r="J15" s="18">
        <f ca="1">IF(LEN(INDIRECT(ADDRESS(ROW()-1, COLUMN())))=1,"",INDIRECT(ADDRESS(35,6))-INDIRECT(ADDRESS(35,7)))</f>
        <v>-7</v>
      </c>
      <c r="K15" s="15" t="s">
        <v>7</v>
      </c>
      <c r="L15" s="72"/>
      <c r="M15" s="18">
        <f ca="1">IF(COUNT(F15:K15)=0,"",SUM(F15:K15))</f>
        <v>-9</v>
      </c>
      <c r="N15" s="73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38" customFormat="1" ht="30" customHeight="1" thickBot="1" x14ac:dyDescent="0.4">
      <c r="A19" s="37"/>
      <c r="B19" s="77" t="s">
        <v>4</v>
      </c>
      <c r="C19" s="77"/>
      <c r="D19" s="77"/>
      <c r="E19" s="77"/>
      <c r="F19" s="77"/>
      <c r="G19" s="77"/>
      <c r="H19" s="77"/>
      <c r="I19" s="77"/>
      <c r="J19" s="77"/>
      <c r="K19" s="77"/>
    </row>
    <row r="20" spans="1:13" s="38" customFormat="1" ht="30" customHeight="1" thickBot="1" x14ac:dyDescent="0.4">
      <c r="A20" s="37"/>
      <c r="B20" s="46">
        <v>1</v>
      </c>
      <c r="C20" s="74" t="str">
        <f ca="1">IF(ISBLANK(INDIRECT(ADDRESS(B20*2+2,3))),"",INDIRECT(ADDRESS(B20*2+2,3)))</f>
        <v xml:space="preserve">Ткаченко  Мирошниченко, Кирдеева </v>
      </c>
      <c r="D20" s="74"/>
      <c r="E20" s="75"/>
      <c r="F20" s="47">
        <v>13</v>
      </c>
      <c r="G20" s="48">
        <v>1</v>
      </c>
      <c r="H20" s="76" t="str">
        <f ca="1">IF(ISBLANK(INDIRECT(ADDRESS(K20*2+2,3))),"",INDIRECT(ADDRESS(K20*2+2,3)))</f>
        <v>Кулаков Гиль Колышкин</v>
      </c>
      <c r="I20" s="74"/>
      <c r="J20" s="74"/>
      <c r="K20" s="46">
        <v>6</v>
      </c>
      <c r="L20" s="39" t="s">
        <v>11</v>
      </c>
      <c r="M20" s="42">
        <v>4</v>
      </c>
    </row>
    <row r="21" spans="1:13" s="38" customFormat="1" ht="30" customHeight="1" thickBot="1" x14ac:dyDescent="0.4">
      <c r="A21" s="37"/>
      <c r="B21" s="46">
        <v>2</v>
      </c>
      <c r="C21" s="74" t="str">
        <f ca="1">IF(ISBLANK(INDIRECT(ADDRESS(B21*2+2,3))),"",INDIRECT(ADDRESS(B21*2+2,3)))</f>
        <v xml:space="preserve">Казанцева, Коппа,  Лукьянова  Пименова </v>
      </c>
      <c r="D21" s="74"/>
      <c r="E21" s="75"/>
      <c r="F21" s="47">
        <v>8</v>
      </c>
      <c r="G21" s="48">
        <v>12</v>
      </c>
      <c r="H21" s="76" t="str">
        <f ca="1">IF(ISBLANK(INDIRECT(ADDRESS(K21*2+2,3))),"",INDIRECT(ADDRESS(K21*2+2,3)))</f>
        <v xml:space="preserve"> Калякин  Калякин  Татаринова </v>
      </c>
      <c r="I21" s="74"/>
      <c r="J21" s="74"/>
      <c r="K21" s="46">
        <v>5</v>
      </c>
      <c r="L21" s="39" t="s">
        <v>11</v>
      </c>
      <c r="M21" s="42">
        <v>5</v>
      </c>
    </row>
    <row r="22" spans="1:13" s="38" customFormat="1" ht="30" customHeight="1" thickBot="1" x14ac:dyDescent="0.4">
      <c r="A22" s="37"/>
      <c r="B22" s="46">
        <v>3</v>
      </c>
      <c r="C22" s="74" t="str">
        <f ca="1">IF(ISBLANK(INDIRECT(ADDRESS(B22*2+2,3))),"",INDIRECT(ADDRESS(B22*2+2,3)))</f>
        <v xml:space="preserve">Савельев  Юркин  Балахтин </v>
      </c>
      <c r="D22" s="74"/>
      <c r="E22" s="75"/>
      <c r="F22" s="47">
        <v>8</v>
      </c>
      <c r="G22" s="48">
        <v>4</v>
      </c>
      <c r="H22" s="76" t="str">
        <f ca="1">IF(ISBLANK(INDIRECT(ADDRESS(K22*2+2,3))),"",INDIRECT(ADDRESS(K22*2+2,3)))</f>
        <v xml:space="preserve">Мельник  Тихомирова , Панфиленко </v>
      </c>
      <c r="I22" s="74"/>
      <c r="J22" s="74"/>
      <c r="K22" s="46">
        <v>4</v>
      </c>
      <c r="L22" s="39" t="s">
        <v>11</v>
      </c>
      <c r="M22" s="42">
        <v>6</v>
      </c>
    </row>
    <row r="23" spans="1:13" s="38" customFormat="1" ht="30" customHeight="1" x14ac:dyDescent="0.35">
      <c r="A23" s="37"/>
      <c r="B23" s="45"/>
      <c r="C23" s="45"/>
      <c r="D23" s="45"/>
      <c r="E23" s="45"/>
      <c r="F23" s="45"/>
      <c r="G23" s="45"/>
      <c r="H23" s="45"/>
      <c r="I23" s="45"/>
      <c r="J23" s="45"/>
      <c r="K23" s="45"/>
      <c r="M23" s="40"/>
    </row>
    <row r="24" spans="1:13" s="38" customFormat="1" ht="30" customHeight="1" thickBot="1" x14ac:dyDescent="0.4">
      <c r="A24" s="37"/>
      <c r="B24" s="78" t="s">
        <v>5</v>
      </c>
      <c r="C24" s="78"/>
      <c r="D24" s="78"/>
      <c r="E24" s="78"/>
      <c r="F24" s="78"/>
      <c r="G24" s="78"/>
      <c r="H24" s="78"/>
      <c r="I24" s="78"/>
      <c r="J24" s="78"/>
      <c r="K24" s="78"/>
      <c r="M24" s="40"/>
    </row>
    <row r="25" spans="1:13" s="38" customFormat="1" ht="30" customHeight="1" thickBot="1" x14ac:dyDescent="0.4">
      <c r="A25" s="37"/>
      <c r="B25" s="46">
        <v>6</v>
      </c>
      <c r="C25" s="74" t="str">
        <f ca="1">IF(ISBLANK(INDIRECT(ADDRESS(B25*2+2,3))),"",INDIRECT(ADDRESS(B25*2+2,3)))</f>
        <v>Кулаков Гиль Колышкин</v>
      </c>
      <c r="D25" s="74"/>
      <c r="E25" s="75"/>
      <c r="F25" s="47">
        <v>10</v>
      </c>
      <c r="G25" s="48">
        <v>9</v>
      </c>
      <c r="H25" s="76" t="str">
        <f ca="1">IF(ISBLANK(INDIRECT(ADDRESS(K25*2+2,3))),"",INDIRECT(ADDRESS(K25*2+2,3)))</f>
        <v xml:space="preserve">Мельник  Тихомирова , Панфиленко </v>
      </c>
      <c r="I25" s="74"/>
      <c r="J25" s="74"/>
      <c r="K25" s="46">
        <v>4</v>
      </c>
      <c r="L25" s="39" t="s">
        <v>11</v>
      </c>
      <c r="M25" s="42">
        <v>1</v>
      </c>
    </row>
    <row r="26" spans="1:13" s="38" customFormat="1" ht="30" customHeight="1" thickBot="1" x14ac:dyDescent="0.4">
      <c r="A26" s="37"/>
      <c r="B26" s="46">
        <v>5</v>
      </c>
      <c r="C26" s="74" t="str">
        <f ca="1">IF(ISBLANK(INDIRECT(ADDRESS(B26*2+2,3))),"",INDIRECT(ADDRESS(B26*2+2,3)))</f>
        <v xml:space="preserve"> Калякин  Калякин  Татаринова </v>
      </c>
      <c r="D26" s="74"/>
      <c r="E26" s="75"/>
      <c r="F26" s="47">
        <v>7</v>
      </c>
      <c r="G26" s="48">
        <v>10</v>
      </c>
      <c r="H26" s="76" t="str">
        <f ca="1">IF(ISBLANK(INDIRECT(ADDRESS(K26*2+2,3))),"",INDIRECT(ADDRESS(K26*2+2,3)))</f>
        <v xml:space="preserve">Савельев  Юркин  Балахтин </v>
      </c>
      <c r="I26" s="74"/>
      <c r="J26" s="74"/>
      <c r="K26" s="46">
        <v>3</v>
      </c>
      <c r="L26" s="39" t="s">
        <v>11</v>
      </c>
      <c r="M26" s="42">
        <v>2</v>
      </c>
    </row>
    <row r="27" spans="1:13" s="38" customFormat="1" ht="30" customHeight="1" thickBot="1" x14ac:dyDescent="0.4">
      <c r="A27" s="37"/>
      <c r="B27" s="46">
        <v>1</v>
      </c>
      <c r="C27" s="74" t="str">
        <f ca="1">IF(ISBLANK(INDIRECT(ADDRESS(B27*2+2,3))),"",INDIRECT(ADDRESS(B27*2+2,3)))</f>
        <v xml:space="preserve">Ткаченко  Мирошниченко, Кирдеева </v>
      </c>
      <c r="D27" s="74"/>
      <c r="E27" s="75"/>
      <c r="F27" s="47">
        <v>11</v>
      </c>
      <c r="G27" s="48">
        <v>4</v>
      </c>
      <c r="H27" s="76" t="str">
        <f ca="1">IF(ISBLANK(INDIRECT(ADDRESS(K27*2+2,3))),"",INDIRECT(ADDRESS(K27*2+2,3)))</f>
        <v xml:space="preserve">Казанцева, Коппа,  Лукьянова  Пименова </v>
      </c>
      <c r="I27" s="74"/>
      <c r="J27" s="74"/>
      <c r="K27" s="46">
        <v>2</v>
      </c>
      <c r="L27" s="39" t="s">
        <v>11</v>
      </c>
      <c r="M27" s="42">
        <v>3</v>
      </c>
    </row>
    <row r="28" spans="1:13" s="38" customFormat="1" ht="30" customHeight="1" x14ac:dyDescent="0.35">
      <c r="A28" s="37"/>
      <c r="B28" s="45"/>
      <c r="C28" s="45"/>
      <c r="D28" s="45"/>
      <c r="E28" s="45"/>
      <c r="F28" s="45"/>
      <c r="G28" s="45"/>
      <c r="H28" s="45"/>
      <c r="I28" s="45"/>
      <c r="J28" s="45"/>
      <c r="K28" s="45"/>
      <c r="M28" s="40"/>
    </row>
    <row r="29" spans="1:13" s="38" customFormat="1" ht="30" customHeight="1" thickBot="1" x14ac:dyDescent="0.4">
      <c r="A29" s="37"/>
      <c r="B29" s="78" t="s">
        <v>6</v>
      </c>
      <c r="C29" s="78"/>
      <c r="D29" s="78"/>
      <c r="E29" s="78"/>
      <c r="F29" s="78"/>
      <c r="G29" s="78"/>
      <c r="H29" s="78"/>
      <c r="I29" s="78"/>
      <c r="J29" s="78"/>
      <c r="K29" s="78"/>
      <c r="M29" s="40"/>
    </row>
    <row r="30" spans="1:13" s="38" customFormat="1" ht="30" customHeight="1" thickBot="1" x14ac:dyDescent="0.4">
      <c r="A30" s="37"/>
      <c r="B30" s="46">
        <v>2</v>
      </c>
      <c r="C30" s="74" t="str">
        <f ca="1">IF(ISBLANK(INDIRECT(ADDRESS(B30*2+2,3))),"",INDIRECT(ADDRESS(B30*2+2,3)))</f>
        <v xml:space="preserve">Казанцева, Коппа,  Лукьянова  Пименова </v>
      </c>
      <c r="D30" s="74"/>
      <c r="E30" s="75"/>
      <c r="F30" s="47">
        <v>8</v>
      </c>
      <c r="G30" s="48">
        <v>5</v>
      </c>
      <c r="H30" s="76" t="str">
        <f ca="1">IF(ISBLANK(INDIRECT(ADDRESS(K30*2+2,3))),"",INDIRECT(ADDRESS(K30*2+2,3)))</f>
        <v>Кулаков Гиль Колышкин</v>
      </c>
      <c r="I30" s="74"/>
      <c r="J30" s="74"/>
      <c r="K30" s="46">
        <v>6</v>
      </c>
      <c r="L30" s="39" t="s">
        <v>11</v>
      </c>
      <c r="M30" s="42">
        <v>4</v>
      </c>
    </row>
    <row r="31" spans="1:13" s="38" customFormat="1" ht="30" customHeight="1" thickBot="1" x14ac:dyDescent="0.4">
      <c r="A31" s="37"/>
      <c r="B31" s="46">
        <v>3</v>
      </c>
      <c r="C31" s="74" t="str">
        <f ca="1">IF(ISBLANK(INDIRECT(ADDRESS(B31*2+2,3))),"",INDIRECT(ADDRESS(B31*2+2,3)))</f>
        <v xml:space="preserve">Савельев  Юркин  Балахтин </v>
      </c>
      <c r="D31" s="74"/>
      <c r="E31" s="75"/>
      <c r="F31" s="47">
        <v>6</v>
      </c>
      <c r="G31" s="48">
        <v>10</v>
      </c>
      <c r="H31" s="76" t="str">
        <f ca="1">IF(ISBLANK(INDIRECT(ADDRESS(K31*2+2,3))),"",INDIRECT(ADDRESS(K31*2+2,3)))</f>
        <v xml:space="preserve">Ткаченко  Мирошниченко, Кирдеева </v>
      </c>
      <c r="I31" s="74"/>
      <c r="J31" s="74"/>
      <c r="K31" s="46">
        <v>1</v>
      </c>
      <c r="L31" s="39" t="s">
        <v>11</v>
      </c>
      <c r="M31" s="42">
        <v>5</v>
      </c>
    </row>
    <row r="32" spans="1:13" s="38" customFormat="1" ht="30" customHeight="1" thickBot="1" x14ac:dyDescent="0.4">
      <c r="A32" s="37"/>
      <c r="B32" s="46">
        <v>4</v>
      </c>
      <c r="C32" s="74" t="str">
        <f ca="1">IF(ISBLANK(INDIRECT(ADDRESS(B32*2+2,3))),"",INDIRECT(ADDRESS(B32*2+2,3)))</f>
        <v xml:space="preserve">Мельник  Тихомирова , Панфиленко </v>
      </c>
      <c r="D32" s="74"/>
      <c r="E32" s="75"/>
      <c r="F32" s="47">
        <v>6</v>
      </c>
      <c r="G32" s="48">
        <v>7</v>
      </c>
      <c r="H32" s="76" t="str">
        <f ca="1">IF(ISBLANK(INDIRECT(ADDRESS(K32*2+2,3))),"",INDIRECT(ADDRESS(K32*2+2,3)))</f>
        <v xml:space="preserve"> Калякин  Калякин  Татаринова </v>
      </c>
      <c r="I32" s="74"/>
      <c r="J32" s="74"/>
      <c r="K32" s="46">
        <v>5</v>
      </c>
      <c r="L32" s="39" t="s">
        <v>11</v>
      </c>
      <c r="M32" s="42">
        <v>6</v>
      </c>
    </row>
    <row r="33" spans="1:13" s="38" customFormat="1" ht="30" customHeight="1" x14ac:dyDescent="0.35">
      <c r="A33" s="37"/>
      <c r="B33" s="45"/>
      <c r="C33" s="45"/>
      <c r="D33" s="45"/>
      <c r="E33" s="45"/>
      <c r="F33" s="45"/>
      <c r="G33" s="45"/>
      <c r="H33" s="45"/>
      <c r="I33" s="45"/>
      <c r="J33" s="45"/>
      <c r="K33" s="45"/>
      <c r="M33" s="40"/>
    </row>
    <row r="34" spans="1:13" s="38" customFormat="1" ht="30" customHeight="1" thickBot="1" x14ac:dyDescent="0.4">
      <c r="A34" s="37"/>
      <c r="B34" s="78" t="s">
        <v>8</v>
      </c>
      <c r="C34" s="78"/>
      <c r="D34" s="78"/>
      <c r="E34" s="78"/>
      <c r="F34" s="78"/>
      <c r="G34" s="78"/>
      <c r="H34" s="78"/>
      <c r="I34" s="78"/>
      <c r="J34" s="78"/>
      <c r="K34" s="78"/>
      <c r="M34" s="40"/>
    </row>
    <row r="35" spans="1:13" s="38" customFormat="1" ht="30" customHeight="1" thickBot="1" x14ac:dyDescent="0.4">
      <c r="A35" s="37"/>
      <c r="B35" s="46">
        <v>6</v>
      </c>
      <c r="C35" s="74" t="str">
        <f ca="1">IF(ISBLANK(INDIRECT(ADDRESS(B35*2+2,3))),"",INDIRECT(ADDRESS(B35*2+2,3)))</f>
        <v>Кулаков Гиль Колышкин</v>
      </c>
      <c r="D35" s="74"/>
      <c r="E35" s="75"/>
      <c r="F35" s="47">
        <v>6</v>
      </c>
      <c r="G35" s="48">
        <v>13</v>
      </c>
      <c r="H35" s="76" t="str">
        <f ca="1">IF(ISBLANK(INDIRECT(ADDRESS(K35*2+2,3))),"",INDIRECT(ADDRESS(K35*2+2,3)))</f>
        <v xml:space="preserve"> Калякин  Калякин  Татаринова </v>
      </c>
      <c r="I35" s="74"/>
      <c r="J35" s="74"/>
      <c r="K35" s="46">
        <v>5</v>
      </c>
      <c r="L35" s="39" t="s">
        <v>11</v>
      </c>
      <c r="M35" s="42">
        <v>1</v>
      </c>
    </row>
    <row r="36" spans="1:13" s="38" customFormat="1" ht="30" customHeight="1" thickBot="1" x14ac:dyDescent="0.4">
      <c r="A36" s="37"/>
      <c r="B36" s="46">
        <v>1</v>
      </c>
      <c r="C36" s="74" t="str">
        <f ca="1">IF(ISBLANK(INDIRECT(ADDRESS(B36*2+2,3))),"",INDIRECT(ADDRESS(B36*2+2,3)))</f>
        <v xml:space="preserve">Ткаченко  Мирошниченко, Кирдеева </v>
      </c>
      <c r="D36" s="74"/>
      <c r="E36" s="75"/>
      <c r="F36" s="47">
        <v>10</v>
      </c>
      <c r="G36" s="48">
        <v>11</v>
      </c>
      <c r="H36" s="76" t="str">
        <f ca="1">IF(ISBLANK(INDIRECT(ADDRESS(K36*2+2,3))),"",INDIRECT(ADDRESS(K36*2+2,3)))</f>
        <v xml:space="preserve">Мельник  Тихомирова , Панфиленко </v>
      </c>
      <c r="I36" s="74"/>
      <c r="J36" s="74"/>
      <c r="K36" s="46">
        <v>4</v>
      </c>
      <c r="L36" s="39" t="s">
        <v>11</v>
      </c>
      <c r="M36" s="42">
        <v>2</v>
      </c>
    </row>
    <row r="37" spans="1:13" s="38" customFormat="1" ht="30" customHeight="1" thickBot="1" x14ac:dyDescent="0.4">
      <c r="A37" s="37"/>
      <c r="B37" s="46">
        <v>2</v>
      </c>
      <c r="C37" s="74" t="str">
        <f ca="1">IF(ISBLANK(INDIRECT(ADDRESS(B37*2+2,3))),"",INDIRECT(ADDRESS(B37*2+2,3)))</f>
        <v xml:space="preserve">Казанцева, Коппа,  Лукьянова  Пименова </v>
      </c>
      <c r="D37" s="74"/>
      <c r="E37" s="75"/>
      <c r="F37" s="47">
        <v>13</v>
      </c>
      <c r="G37" s="48">
        <v>5</v>
      </c>
      <c r="H37" s="76" t="str">
        <f ca="1">IF(ISBLANK(INDIRECT(ADDRESS(K37*2+2,3))),"",INDIRECT(ADDRESS(K37*2+2,3)))</f>
        <v xml:space="preserve">Савельев  Юркин  Балахтин </v>
      </c>
      <c r="I37" s="74"/>
      <c r="J37" s="74"/>
      <c r="K37" s="46">
        <v>3</v>
      </c>
      <c r="L37" s="39" t="s">
        <v>11</v>
      </c>
      <c r="M37" s="42">
        <v>3</v>
      </c>
    </row>
    <row r="38" spans="1:13" s="38" customFormat="1" ht="30" customHeight="1" x14ac:dyDescent="0.35">
      <c r="A38" s="37"/>
      <c r="B38" s="45"/>
      <c r="C38" s="45"/>
      <c r="D38" s="45"/>
      <c r="E38" s="45"/>
      <c r="F38" s="45"/>
      <c r="G38" s="45"/>
      <c r="H38" s="45"/>
      <c r="I38" s="45"/>
      <c r="J38" s="45"/>
      <c r="K38" s="45"/>
      <c r="M38" s="40"/>
    </row>
    <row r="39" spans="1:13" s="38" customFormat="1" ht="30" customHeight="1" thickBot="1" x14ac:dyDescent="0.4">
      <c r="A39" s="37"/>
      <c r="B39" s="78" t="s">
        <v>9</v>
      </c>
      <c r="C39" s="78"/>
      <c r="D39" s="78"/>
      <c r="E39" s="78"/>
      <c r="F39" s="78"/>
      <c r="G39" s="78"/>
      <c r="H39" s="78"/>
      <c r="I39" s="78"/>
      <c r="J39" s="78"/>
      <c r="K39" s="78"/>
      <c r="M39" s="40"/>
    </row>
    <row r="40" spans="1:13" s="38" customFormat="1" ht="30" customHeight="1" thickBot="1" x14ac:dyDescent="0.4">
      <c r="A40" s="37"/>
      <c r="B40" s="46">
        <v>3</v>
      </c>
      <c r="C40" s="74" t="str">
        <f ca="1">IF(ISBLANK(INDIRECT(ADDRESS(B40*2+2,3))),"",INDIRECT(ADDRESS(B40*2+2,3)))</f>
        <v xml:space="preserve">Савельев  Юркин  Балахтин </v>
      </c>
      <c r="D40" s="74"/>
      <c r="E40" s="75"/>
      <c r="F40" s="47">
        <v>1</v>
      </c>
      <c r="G40" s="48">
        <v>13</v>
      </c>
      <c r="H40" s="76" t="str">
        <f ca="1">IF(ISBLANK(INDIRECT(ADDRESS(K40*2+2,3))),"",INDIRECT(ADDRESS(K40*2+2,3)))</f>
        <v>Кулаков Гиль Колышкин</v>
      </c>
      <c r="I40" s="74"/>
      <c r="J40" s="74"/>
      <c r="K40" s="46">
        <v>6</v>
      </c>
      <c r="L40" s="39" t="s">
        <v>11</v>
      </c>
      <c r="M40" s="42">
        <v>4</v>
      </c>
    </row>
    <row r="41" spans="1:13" s="38" customFormat="1" ht="30" customHeight="1" thickBot="1" x14ac:dyDescent="0.4">
      <c r="A41" s="37"/>
      <c r="B41" s="46">
        <v>4</v>
      </c>
      <c r="C41" s="74" t="str">
        <f ca="1">IF(ISBLANK(INDIRECT(ADDRESS(B41*2+2,3))),"",INDIRECT(ADDRESS(B41*2+2,3)))</f>
        <v xml:space="preserve">Мельник  Тихомирова , Панфиленко </v>
      </c>
      <c r="D41" s="74"/>
      <c r="E41" s="75"/>
      <c r="F41" s="47">
        <v>11</v>
      </c>
      <c r="G41" s="48">
        <v>9</v>
      </c>
      <c r="H41" s="76" t="str">
        <f ca="1">IF(ISBLANK(INDIRECT(ADDRESS(K41*2+2,3))),"",INDIRECT(ADDRESS(K41*2+2,3)))</f>
        <v xml:space="preserve">Казанцева, Коппа,  Лукьянова  Пименова </v>
      </c>
      <c r="I41" s="74"/>
      <c r="J41" s="74"/>
      <c r="K41" s="46">
        <v>2</v>
      </c>
      <c r="L41" s="39" t="s">
        <v>11</v>
      </c>
      <c r="M41" s="42">
        <v>5</v>
      </c>
    </row>
    <row r="42" spans="1:13" s="38" customFormat="1" ht="30" customHeight="1" thickBot="1" x14ac:dyDescent="0.4">
      <c r="A42" s="37"/>
      <c r="B42" s="46">
        <v>5</v>
      </c>
      <c r="C42" s="74" t="str">
        <f ca="1">IF(ISBLANK(INDIRECT(ADDRESS(B42*2+2,3))),"",INDIRECT(ADDRESS(B42*2+2,3)))</f>
        <v xml:space="preserve"> Калякин  Калякин  Татаринова </v>
      </c>
      <c r="D42" s="74"/>
      <c r="E42" s="75"/>
      <c r="F42" s="47">
        <v>4</v>
      </c>
      <c r="G42" s="48">
        <v>13</v>
      </c>
      <c r="H42" s="76" t="str">
        <f ca="1">IF(ISBLANK(INDIRECT(ADDRESS(K42*2+2,3))),"",INDIRECT(ADDRESS(K42*2+2,3)))</f>
        <v xml:space="preserve">Ткаченко  Мирошниченко, Кирдеева </v>
      </c>
      <c r="I42" s="74"/>
      <c r="J42" s="74"/>
      <c r="K42" s="46">
        <v>1</v>
      </c>
      <c r="L42" s="39" t="s">
        <v>11</v>
      </c>
      <c r="M42" s="42">
        <v>6</v>
      </c>
    </row>
  </sheetData>
  <mergeCells count="61">
    <mergeCell ref="N4:N5"/>
    <mergeCell ref="B1:K1"/>
    <mergeCell ref="C3:E3"/>
    <mergeCell ref="B4:B5"/>
    <mergeCell ref="C4:E5"/>
    <mergeCell ref="L4:L5"/>
    <mergeCell ref="B6:B7"/>
    <mergeCell ref="C6:E7"/>
    <mergeCell ref="L6:L7"/>
    <mergeCell ref="N6:N7"/>
    <mergeCell ref="B8:B9"/>
    <mergeCell ref="C8:E9"/>
    <mergeCell ref="L8:L9"/>
    <mergeCell ref="N8:N9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</mergeCells>
  <printOptions horizontalCentered="1"/>
  <pageMargins left="0.25" right="0.25" top="0.75" bottom="0.75" header="0.3" footer="0.3"/>
  <pageSetup paperSize="9" scale="66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K21" sqref="K21"/>
    </sheetView>
  </sheetViews>
  <sheetFormatPr defaultRowHeight="15" customHeight="1" x14ac:dyDescent="0.25"/>
  <cols>
    <col min="1" max="1" width="9.140625" style="43"/>
    <col min="2" max="2" width="11.5703125" style="25" customWidth="1"/>
    <col min="3" max="3" width="15.5703125" style="25" customWidth="1"/>
    <col min="4" max="6" width="9.140625" style="25" customWidth="1"/>
    <col min="7" max="7" width="17.140625" style="25" customWidth="1"/>
    <col min="8" max="8" width="9.140625" style="25" customWidth="1"/>
    <col min="9" max="9" width="4.5703125" style="25" customWidth="1"/>
    <col min="10" max="15" width="9.140625" style="25" customWidth="1"/>
    <col min="16" max="16384" width="9.140625" style="25"/>
  </cols>
  <sheetData>
    <row r="1" spans="1:13" ht="7.5" customHeight="1" x14ac:dyDescent="0.25"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3" ht="7.5" customHeight="1" x14ac:dyDescent="0.25">
      <c r="C2" s="32"/>
    </row>
    <row r="3" spans="1:13" ht="15" customHeight="1" x14ac:dyDescent="0.25">
      <c r="C3" s="32"/>
      <c r="L3" s="79" t="s">
        <v>33</v>
      </c>
    </row>
    <row r="4" spans="1:13" ht="15" customHeight="1" x14ac:dyDescent="0.25">
      <c r="A4" s="43" t="s">
        <v>34</v>
      </c>
      <c r="B4" s="82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Таратин, Африканов, Лямунов</v>
      </c>
      <c r="C4" s="81"/>
      <c r="D4" s="24">
        <v>13</v>
      </c>
      <c r="E4" s="26"/>
      <c r="L4" s="79"/>
    </row>
    <row r="5" spans="1:13" ht="15" customHeight="1" x14ac:dyDescent="0.25">
      <c r="A5" s="43">
        <v>1</v>
      </c>
      <c r="C5" s="32"/>
      <c r="E5" s="27"/>
      <c r="L5" s="79"/>
    </row>
    <row r="6" spans="1:13" ht="15" customHeight="1" x14ac:dyDescent="0.25">
      <c r="B6" s="31" t="s">
        <v>11</v>
      </c>
      <c r="C6" s="32">
        <v>1</v>
      </c>
      <c r="E6" s="28"/>
      <c r="F6" s="80" t="str">
        <f ca="1">IF(ISBLANK(D4),"",IF(D4&gt;D8,B4,B8))</f>
        <v>Таратин, Африканов, Лямунов</v>
      </c>
      <c r="G6" s="81"/>
      <c r="H6" s="24">
        <v>13</v>
      </c>
      <c r="I6" s="26"/>
      <c r="L6" s="79"/>
    </row>
    <row r="7" spans="1:13" ht="15" customHeight="1" x14ac:dyDescent="0.25">
      <c r="A7" s="43" t="s">
        <v>35</v>
      </c>
      <c r="C7" s="32"/>
      <c r="E7" s="28"/>
      <c r="I7" s="27"/>
    </row>
    <row r="8" spans="1:13" ht="15" customHeight="1" x14ac:dyDescent="0.25">
      <c r="A8" s="43">
        <v>2</v>
      </c>
      <c r="B8" s="82" t="str">
        <f>B!C12</f>
        <v xml:space="preserve"> Калякин  Калякин  Татаринова </v>
      </c>
      <c r="C8" s="81"/>
      <c r="D8" s="24">
        <v>9</v>
      </c>
      <c r="E8" s="29"/>
      <c r="I8" s="28"/>
    </row>
    <row r="9" spans="1:13" ht="15" customHeight="1" x14ac:dyDescent="0.25">
      <c r="C9" s="32"/>
      <c r="I9" s="28"/>
    </row>
    <row r="10" spans="1:13" ht="15" customHeight="1" x14ac:dyDescent="0.25">
      <c r="C10" s="32"/>
      <c r="G10" s="31" t="s">
        <v>11</v>
      </c>
      <c r="H10" s="32">
        <v>3</v>
      </c>
      <c r="I10" s="28"/>
      <c r="J10" s="80" t="str">
        <f ca="1">IF(ISBLANK(H6),"",IF(H6&gt;H14,F6,F14))</f>
        <v>Таратин, Африканов, Лямунов</v>
      </c>
      <c r="K10" s="82"/>
      <c r="L10" s="34"/>
      <c r="M10" s="30"/>
    </row>
    <row r="11" spans="1:13" ht="15" customHeight="1" x14ac:dyDescent="0.25">
      <c r="C11" s="32"/>
      <c r="I11" s="28"/>
      <c r="M11" s="30"/>
    </row>
    <row r="12" spans="1:13" ht="15" customHeight="1" x14ac:dyDescent="0.25">
      <c r="A12" s="43" t="s">
        <v>34</v>
      </c>
      <c r="B12" s="82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Колпаков, Склокина Порческу</v>
      </c>
      <c r="C12" s="81"/>
      <c r="D12" s="24">
        <v>8</v>
      </c>
      <c r="E12" s="26"/>
      <c r="I12" s="28"/>
      <c r="M12" s="30"/>
    </row>
    <row r="13" spans="1:13" ht="15" customHeight="1" x14ac:dyDescent="0.25">
      <c r="A13" s="43">
        <v>2</v>
      </c>
      <c r="C13" s="32"/>
      <c r="E13" s="27"/>
      <c r="I13" s="28"/>
      <c r="M13" s="30"/>
    </row>
    <row r="14" spans="1:13" ht="15" customHeight="1" x14ac:dyDescent="0.25">
      <c r="B14" s="31" t="s">
        <v>11</v>
      </c>
      <c r="C14" s="32">
        <v>2</v>
      </c>
      <c r="E14" s="28"/>
      <c r="F14" s="80" t="str">
        <f ca="1">IF(ISBLANK(D12),"",IF(D12&gt;D16,B12,B16))</f>
        <v xml:space="preserve">Ткаченко  Мирошниченко, Кирдеева </v>
      </c>
      <c r="G14" s="81"/>
      <c r="H14" s="24">
        <v>10</v>
      </c>
      <c r="I14" s="29"/>
      <c r="M14" s="30"/>
    </row>
    <row r="15" spans="1:13" ht="15" customHeight="1" x14ac:dyDescent="0.25">
      <c r="E15" s="28"/>
      <c r="M15" s="30"/>
    </row>
    <row r="16" spans="1:13" ht="15" customHeight="1" x14ac:dyDescent="0.25">
      <c r="A16" s="43" t="s">
        <v>35</v>
      </c>
      <c r="B16" s="82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 xml:space="preserve">Ткаченко  Мирошниченко, Кирдеева </v>
      </c>
      <c r="C16" s="81"/>
      <c r="D16" s="24">
        <v>13</v>
      </c>
      <c r="E16" s="29"/>
      <c r="M16" s="30"/>
    </row>
    <row r="17" spans="1:13" ht="15" customHeight="1" x14ac:dyDescent="0.25">
      <c r="A17" s="43">
        <v>1</v>
      </c>
      <c r="M17" s="30"/>
    </row>
    <row r="20" spans="1:13" ht="15" customHeight="1" x14ac:dyDescent="0.25">
      <c r="B20" s="82" t="str">
        <f>IF(ISBLANK(D4),"",IF(D4&gt;D8,B8,B4))</f>
        <v xml:space="preserve"> Калякин  Калякин  Татаринова </v>
      </c>
      <c r="C20" s="81"/>
      <c r="D20" s="24">
        <v>13</v>
      </c>
      <c r="E20" s="26"/>
      <c r="F20" s="83"/>
      <c r="G20" s="83"/>
    </row>
    <row r="21" spans="1:13" ht="15" customHeight="1" x14ac:dyDescent="0.25">
      <c r="E21" s="27"/>
    </row>
    <row r="22" spans="1:13" ht="15" customHeight="1" x14ac:dyDescent="0.25">
      <c r="C22" s="31" t="s">
        <v>11</v>
      </c>
      <c r="D22" s="25">
        <v>4</v>
      </c>
      <c r="E22" s="28"/>
      <c r="F22" s="80" t="str">
        <f>IF(ISBLANK(D20),"",IF(D20&gt;D24,B20,B24))</f>
        <v xml:space="preserve"> Калякин  Калякин  Татаринова </v>
      </c>
      <c r="G22" s="82"/>
    </row>
    <row r="23" spans="1:13" ht="15" customHeight="1" x14ac:dyDescent="0.25">
      <c r="E23" s="28"/>
    </row>
    <row r="24" spans="1:13" ht="15" customHeight="1" x14ac:dyDescent="0.25">
      <c r="B24" s="82" t="str">
        <f ca="1">IF(ISBLANK(D12),"",IF(D12&gt;D16,B16,B12))</f>
        <v>Колпаков, Склокина Порческу</v>
      </c>
      <c r="C24" s="81"/>
      <c r="D24" s="24">
        <v>11</v>
      </c>
      <c r="E24" s="29"/>
    </row>
  </sheetData>
  <mergeCells count="13">
    <mergeCell ref="F22:G22"/>
    <mergeCell ref="B24:C24"/>
    <mergeCell ref="B1:K1"/>
    <mergeCell ref="B4:C4"/>
    <mergeCell ref="F6:G6"/>
    <mergeCell ref="B8:C8"/>
    <mergeCell ref="J10:K10"/>
    <mergeCell ref="B12:C12"/>
    <mergeCell ref="L3:L6"/>
    <mergeCell ref="F14:G14"/>
    <mergeCell ref="B16:C16"/>
    <mergeCell ref="B20:C20"/>
    <mergeCell ref="F20:G20"/>
  </mergeCells>
  <pageMargins left="0" right="0" top="0" bottom="0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opLeftCell="A4" workbookViewId="0">
      <selection activeCell="K27" sqref="K27"/>
    </sheetView>
  </sheetViews>
  <sheetFormatPr defaultRowHeight="15" customHeight="1" x14ac:dyDescent="0.25"/>
  <cols>
    <col min="1" max="1" width="9.140625" style="43"/>
    <col min="2" max="2" width="12.42578125" style="25" customWidth="1"/>
    <col min="3" max="3" width="14.7109375" style="25" customWidth="1"/>
    <col min="4" max="6" width="9.140625" style="25" customWidth="1"/>
    <col min="7" max="7" width="21.42578125" style="25" customWidth="1"/>
    <col min="8" max="8" width="9.140625" style="25" customWidth="1"/>
    <col min="9" max="9" width="4" style="25" customWidth="1"/>
    <col min="10" max="10" width="9.140625" style="25" customWidth="1"/>
    <col min="11" max="11" width="7.28515625" style="25" customWidth="1"/>
    <col min="12" max="15" width="9.140625" style="25" customWidth="1"/>
    <col min="16" max="16384" width="9.140625" style="25"/>
  </cols>
  <sheetData>
    <row r="1" spans="1:13" ht="13.5" customHeight="1" x14ac:dyDescent="0.25"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3" ht="13.5" customHeight="1" x14ac:dyDescent="0.25">
      <c r="C2" s="32"/>
    </row>
    <row r="3" spans="1:13" ht="13.5" customHeight="1" x14ac:dyDescent="0.25">
      <c r="C3" s="32"/>
    </row>
    <row r="4" spans="1:13" ht="15" customHeight="1" x14ac:dyDescent="0.25">
      <c r="A4" s="43" t="s">
        <v>34</v>
      </c>
      <c r="B4" s="82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 xml:space="preserve">Горбунов  Таратина  Карепова </v>
      </c>
      <c r="C4" s="81"/>
      <c r="D4" s="24">
        <v>10</v>
      </c>
      <c r="E4" s="26"/>
    </row>
    <row r="5" spans="1:13" ht="15" customHeight="1" x14ac:dyDescent="0.25">
      <c r="A5" s="43">
        <v>3</v>
      </c>
      <c r="C5" s="32"/>
      <c r="E5" s="27"/>
    </row>
    <row r="6" spans="1:13" ht="15" customHeight="1" x14ac:dyDescent="0.25">
      <c r="B6" s="31" t="s">
        <v>11</v>
      </c>
      <c r="C6" s="32">
        <v>3</v>
      </c>
      <c r="E6" s="28"/>
      <c r="F6" s="80" t="str">
        <f ca="1">IF(ISBLANK(D4),"",IF(D4&gt;D8,B4,B8))</f>
        <v xml:space="preserve">Горбунов  Таратина  Карепова </v>
      </c>
      <c r="G6" s="81"/>
      <c r="H6" s="24">
        <v>10</v>
      </c>
      <c r="I6" s="26"/>
    </row>
    <row r="7" spans="1:13" ht="15" customHeight="1" x14ac:dyDescent="0.25">
      <c r="C7" s="32"/>
      <c r="E7" s="28"/>
      <c r="I7" s="27"/>
      <c r="L7" s="79" t="s">
        <v>41</v>
      </c>
    </row>
    <row r="8" spans="1:13" ht="15" customHeight="1" x14ac:dyDescent="0.25">
      <c r="A8" s="43" t="s">
        <v>35</v>
      </c>
      <c r="B8" s="82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Кулаков Гиль Колышкин</v>
      </c>
      <c r="C8" s="81"/>
      <c r="D8" s="24">
        <v>6</v>
      </c>
      <c r="E8" s="29"/>
      <c r="I8" s="28"/>
      <c r="L8" s="79"/>
    </row>
    <row r="9" spans="1:13" ht="15" customHeight="1" x14ac:dyDescent="0.25">
      <c r="A9" s="43">
        <v>4</v>
      </c>
      <c r="C9" s="32"/>
      <c r="I9" s="28"/>
      <c r="L9" s="79"/>
    </row>
    <row r="10" spans="1:13" ht="15" customHeight="1" x14ac:dyDescent="0.25">
      <c r="C10" s="32"/>
      <c r="G10" s="31" t="s">
        <v>11</v>
      </c>
      <c r="H10" s="32">
        <v>5</v>
      </c>
      <c r="I10" s="28"/>
      <c r="J10" s="80" t="str">
        <f ca="1">IF(ISBLANK(H6),"",IF(H6&gt;H14,F6,F14))</f>
        <v xml:space="preserve">Горбунов  Таратина  Карепова </v>
      </c>
      <c r="K10" s="82"/>
      <c r="L10" s="79"/>
      <c r="M10" s="30"/>
    </row>
    <row r="11" spans="1:13" ht="15" customHeight="1" x14ac:dyDescent="0.25">
      <c r="C11" s="32"/>
      <c r="I11" s="28"/>
      <c r="L11" s="79"/>
      <c r="M11" s="30"/>
    </row>
    <row r="12" spans="1:13" ht="15" customHeight="1" x14ac:dyDescent="0.25">
      <c r="A12" s="43" t="s">
        <v>34</v>
      </c>
      <c r="B12" s="82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Колногорова  Тотоева  Хлопов</v>
      </c>
      <c r="C12" s="81"/>
      <c r="D12" s="24">
        <v>9</v>
      </c>
      <c r="E12" s="26"/>
      <c r="I12" s="28"/>
      <c r="L12" s="79"/>
      <c r="M12" s="30"/>
    </row>
    <row r="13" spans="1:13" ht="15" customHeight="1" x14ac:dyDescent="0.25">
      <c r="A13" s="43">
        <v>4</v>
      </c>
      <c r="C13" s="32"/>
      <c r="E13" s="27"/>
      <c r="I13" s="28"/>
      <c r="L13" s="79"/>
      <c r="M13" s="30"/>
    </row>
    <row r="14" spans="1:13" ht="15" customHeight="1" x14ac:dyDescent="0.25">
      <c r="B14" s="31" t="s">
        <v>11</v>
      </c>
      <c r="C14" s="32">
        <v>4</v>
      </c>
      <c r="E14" s="28"/>
      <c r="F14" s="80" t="str">
        <f ca="1">IF(ISBLANK(D12),"",IF(D12&gt;D16,B12,B16))</f>
        <v xml:space="preserve">Казанцева, Коппа,  Лукьянова  Пименова </v>
      </c>
      <c r="G14" s="81"/>
      <c r="H14" s="24">
        <v>9</v>
      </c>
      <c r="I14" s="29"/>
      <c r="L14" s="79"/>
      <c r="M14" s="30"/>
    </row>
    <row r="15" spans="1:13" ht="15" customHeight="1" x14ac:dyDescent="0.25">
      <c r="E15" s="28"/>
      <c r="M15" s="30"/>
    </row>
    <row r="16" spans="1:13" ht="15" customHeight="1" x14ac:dyDescent="0.25">
      <c r="A16" s="43" t="s">
        <v>35</v>
      </c>
      <c r="B16" s="82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 xml:space="preserve">Казанцева, Коппа,  Лукьянова  Пименова </v>
      </c>
      <c r="C16" s="81"/>
      <c r="D16" s="24">
        <v>11</v>
      </c>
      <c r="E16" s="29"/>
      <c r="M16" s="30"/>
    </row>
    <row r="17" spans="1:13" ht="15" customHeight="1" x14ac:dyDescent="0.25">
      <c r="A17" s="43">
        <v>3</v>
      </c>
      <c r="M17" s="30"/>
    </row>
    <row r="20" spans="1:13" ht="15" customHeight="1" x14ac:dyDescent="0.25">
      <c r="B20" s="82" t="str">
        <f ca="1">IF(ISBLANK(D4),"",IF(D4&gt;D8,B8,B4))</f>
        <v>Кулаков Гиль Колышкин</v>
      </c>
      <c r="C20" s="81"/>
      <c r="D20" s="24">
        <v>12</v>
      </c>
      <c r="E20" s="26"/>
      <c r="F20" s="83"/>
      <c r="G20" s="83"/>
    </row>
    <row r="21" spans="1:13" ht="15" customHeight="1" x14ac:dyDescent="0.25">
      <c r="E21" s="27"/>
    </row>
    <row r="22" spans="1:13" ht="15" customHeight="1" x14ac:dyDescent="0.25">
      <c r="C22" s="31" t="s">
        <v>11</v>
      </c>
      <c r="D22" s="25">
        <v>6</v>
      </c>
      <c r="E22" s="28"/>
      <c r="F22" s="80" t="str">
        <f ca="1">IF(ISBLANK(D20),"",IF(D20&gt;D24,B20,B24))</f>
        <v>Кулаков Гиль Колышкин</v>
      </c>
      <c r="G22" s="82"/>
    </row>
    <row r="23" spans="1:13" ht="15" customHeight="1" x14ac:dyDescent="0.25">
      <c r="E23" s="28"/>
    </row>
    <row r="24" spans="1:13" ht="15" customHeight="1" x14ac:dyDescent="0.25">
      <c r="B24" s="82" t="str">
        <f ca="1">IF(ISBLANK(D12),"",IF(D12&gt;D16,B16,B12))</f>
        <v>Колногорова  Тотоева  Хлопов</v>
      </c>
      <c r="C24" s="81"/>
      <c r="D24" s="24">
        <v>11</v>
      </c>
      <c r="E24" s="29"/>
    </row>
  </sheetData>
  <mergeCells count="13">
    <mergeCell ref="F22:G22"/>
    <mergeCell ref="B24:C24"/>
    <mergeCell ref="B1:K1"/>
    <mergeCell ref="B4:C4"/>
    <mergeCell ref="F6:G6"/>
    <mergeCell ref="B8:C8"/>
    <mergeCell ref="J10:K10"/>
    <mergeCell ref="B12:C12"/>
    <mergeCell ref="L7:L14"/>
    <mergeCell ref="F14:G14"/>
    <mergeCell ref="B16:C16"/>
    <mergeCell ref="B20:C20"/>
    <mergeCell ref="F20:G20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M24"/>
  <sheetViews>
    <sheetView tabSelected="1" topLeftCell="A7" workbookViewId="0">
      <selection activeCell="K21" sqref="K21"/>
    </sheetView>
  </sheetViews>
  <sheetFormatPr defaultRowHeight="15" customHeight="1" x14ac:dyDescent="0.25"/>
  <cols>
    <col min="1" max="1" width="9.140625" style="35"/>
    <col min="2" max="2" width="13.28515625" style="25" customWidth="1"/>
    <col min="3" max="3" width="22.42578125" style="25" customWidth="1"/>
    <col min="4" max="6" width="9.140625" style="25" customWidth="1"/>
    <col min="7" max="7" width="14.140625" style="25" customWidth="1"/>
    <col min="8" max="15" width="9.140625" style="25" customWidth="1"/>
    <col min="16" max="16384" width="9.140625" style="25"/>
  </cols>
  <sheetData>
    <row r="1" spans="1:13" ht="7.5" customHeight="1" x14ac:dyDescent="0.25"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3" ht="15" customHeight="1" x14ac:dyDescent="0.25">
      <c r="C2" s="32"/>
    </row>
    <row r="3" spans="1:13" ht="15" customHeight="1" x14ac:dyDescent="0.25">
      <c r="C3" s="32"/>
    </row>
    <row r="4" spans="1:13" ht="15" customHeight="1" x14ac:dyDescent="0.25">
      <c r="A4" s="35" t="s">
        <v>34</v>
      </c>
      <c r="B4" s="82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 xml:space="preserve">  Потапова, Кувакин</v>
      </c>
      <c r="C4" s="81"/>
      <c r="D4" s="24">
        <v>13</v>
      </c>
      <c r="E4" s="26"/>
    </row>
    <row r="5" spans="1:13" ht="15" customHeight="1" x14ac:dyDescent="0.25">
      <c r="A5" s="35">
        <v>5</v>
      </c>
      <c r="C5" s="32"/>
      <c r="E5" s="27"/>
      <c r="L5" s="79" t="s">
        <v>20</v>
      </c>
    </row>
    <row r="6" spans="1:13" ht="15" customHeight="1" x14ac:dyDescent="0.25">
      <c r="B6" s="31" t="s">
        <v>11</v>
      </c>
      <c r="C6" s="32">
        <v>5</v>
      </c>
      <c r="E6" s="28"/>
      <c r="F6" s="80" t="str">
        <f ca="1">IF(ISBLANK(D4),"",IF(D4&gt;D8,B4,B8))</f>
        <v xml:space="preserve">  Потапова, Кувакин</v>
      </c>
      <c r="G6" s="81"/>
      <c r="H6" s="24">
        <v>10</v>
      </c>
      <c r="I6" s="26"/>
      <c r="L6" s="79"/>
    </row>
    <row r="7" spans="1:13" ht="15" customHeight="1" x14ac:dyDescent="0.25">
      <c r="C7" s="32"/>
      <c r="E7" s="28"/>
      <c r="I7" s="27"/>
      <c r="L7" s="79"/>
    </row>
    <row r="8" spans="1:13" ht="15" customHeight="1" x14ac:dyDescent="0.25">
      <c r="A8" s="35" t="s">
        <v>35</v>
      </c>
      <c r="B8" s="82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 xml:space="preserve">Савельев  Юркин  Балахтин </v>
      </c>
      <c r="C8" s="81"/>
      <c r="D8" s="24">
        <v>7</v>
      </c>
      <c r="E8" s="29"/>
      <c r="I8" s="28"/>
      <c r="L8" s="79"/>
    </row>
    <row r="9" spans="1:13" ht="15" customHeight="1" x14ac:dyDescent="0.25">
      <c r="A9" s="35">
        <v>6</v>
      </c>
      <c r="C9" s="32"/>
      <c r="I9" s="28"/>
      <c r="L9" s="79"/>
    </row>
    <row r="10" spans="1:13" ht="15" customHeight="1" x14ac:dyDescent="0.25">
      <c r="C10" s="32"/>
      <c r="G10" s="31" t="s">
        <v>11</v>
      </c>
      <c r="H10" s="32">
        <v>1</v>
      </c>
      <c r="I10" s="28"/>
      <c r="J10" s="80" t="str">
        <f ca="1">IF(ISBLANK(H6),"",IF(H6&gt;H14,F6,F14))</f>
        <v>Реброва, Иванова, Карепов</v>
      </c>
      <c r="K10" s="82"/>
      <c r="L10" s="79"/>
      <c r="M10" s="30"/>
    </row>
    <row r="11" spans="1:13" ht="15" customHeight="1" x14ac:dyDescent="0.25">
      <c r="C11" s="32"/>
      <c r="I11" s="28"/>
      <c r="L11" s="79"/>
      <c r="M11" s="30"/>
    </row>
    <row r="12" spans="1:13" ht="15" customHeight="1" x14ac:dyDescent="0.25">
      <c r="A12" s="35" t="s">
        <v>34</v>
      </c>
      <c r="B12" s="82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Реброва, Иванова, Карепов</v>
      </c>
      <c r="C12" s="81"/>
      <c r="D12" s="24">
        <v>10</v>
      </c>
      <c r="E12" s="26"/>
      <c r="I12" s="28"/>
      <c r="L12" s="79"/>
      <c r="M12" s="30"/>
    </row>
    <row r="13" spans="1:13" ht="15" customHeight="1" x14ac:dyDescent="0.25">
      <c r="A13" s="35">
        <v>6</v>
      </c>
      <c r="C13" s="32"/>
      <c r="E13" s="27"/>
      <c r="I13" s="28"/>
      <c r="M13" s="30"/>
    </row>
    <row r="14" spans="1:13" ht="15" customHeight="1" x14ac:dyDescent="0.25">
      <c r="B14" s="31" t="s">
        <v>11</v>
      </c>
      <c r="C14" s="32">
        <v>6</v>
      </c>
      <c r="E14" s="28"/>
      <c r="F14" s="80" t="str">
        <f ca="1">IF(ISBLANK(D12),"",IF(D12&gt;D16,B12,B16))</f>
        <v>Реброва, Иванова, Карепов</v>
      </c>
      <c r="G14" s="81"/>
      <c r="H14" s="24">
        <v>11</v>
      </c>
      <c r="I14" s="29"/>
      <c r="M14" s="30"/>
    </row>
    <row r="15" spans="1:13" ht="15" customHeight="1" x14ac:dyDescent="0.25">
      <c r="E15" s="28"/>
      <c r="M15" s="30"/>
    </row>
    <row r="16" spans="1:13" ht="15" customHeight="1" x14ac:dyDescent="0.25">
      <c r="A16" s="35" t="s">
        <v>35</v>
      </c>
      <c r="B16" s="82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 xml:space="preserve">Мельник  Тихомирова , Панфиленко </v>
      </c>
      <c r="C16" s="81"/>
      <c r="D16" s="24">
        <v>4</v>
      </c>
      <c r="E16" s="29"/>
      <c r="M16" s="30"/>
    </row>
    <row r="17" spans="1:13" ht="15" customHeight="1" x14ac:dyDescent="0.25">
      <c r="A17" s="35">
        <v>5</v>
      </c>
      <c r="M17" s="30"/>
    </row>
    <row r="19" spans="1:13" ht="15" customHeight="1" x14ac:dyDescent="0.25">
      <c r="L19" s="25">
        <v>11</v>
      </c>
    </row>
    <row r="20" spans="1:13" ht="15" customHeight="1" x14ac:dyDescent="0.25">
      <c r="B20" s="82" t="str">
        <f ca="1">IF(ISBLANK(D4),"",IF(D4&gt;D8,B8,B4))</f>
        <v xml:space="preserve">Савельев  Юркин  Балахтин </v>
      </c>
      <c r="C20" s="81"/>
      <c r="D20" s="24">
        <v>7</v>
      </c>
      <c r="E20" s="26"/>
      <c r="F20" s="83"/>
      <c r="G20" s="83"/>
    </row>
    <row r="21" spans="1:13" ht="15" customHeight="1" x14ac:dyDescent="0.25">
      <c r="E21" s="27"/>
    </row>
    <row r="22" spans="1:13" ht="15" customHeight="1" x14ac:dyDescent="0.25">
      <c r="C22" s="31" t="s">
        <v>11</v>
      </c>
      <c r="D22" s="25">
        <v>2</v>
      </c>
      <c r="E22" s="28"/>
      <c r="F22" s="80" t="str">
        <f ca="1">IF(ISBLANK(D20),"",IF(D20&gt;D24,B20,B24))</f>
        <v xml:space="preserve">Мельник  Тихомирова , Панфиленко </v>
      </c>
      <c r="G22" s="82"/>
    </row>
    <row r="23" spans="1:13" ht="15" customHeight="1" x14ac:dyDescent="0.25">
      <c r="E23" s="28"/>
    </row>
    <row r="24" spans="1:13" ht="15" customHeight="1" x14ac:dyDescent="0.25">
      <c r="B24" s="82" t="str">
        <f ca="1">IF(ISBLANK(D12),"",IF(D12&gt;D16,B16,B12))</f>
        <v xml:space="preserve">Мельник  Тихомирова , Панфиленко </v>
      </c>
      <c r="C24" s="81"/>
      <c r="D24" s="24">
        <v>13</v>
      </c>
      <c r="E24" s="29"/>
    </row>
  </sheetData>
  <mergeCells count="13">
    <mergeCell ref="F22:G22"/>
    <mergeCell ref="B24:C24"/>
    <mergeCell ref="B20:C20"/>
    <mergeCell ref="F20:G20"/>
    <mergeCell ref="B12:C12"/>
    <mergeCell ref="F14:G14"/>
    <mergeCell ref="B16:C16"/>
    <mergeCell ref="L5:L12"/>
    <mergeCell ref="B1:K1"/>
    <mergeCell ref="B4:C4"/>
    <mergeCell ref="F6:G6"/>
    <mergeCell ref="B8:C8"/>
    <mergeCell ref="J10:K10"/>
  </mergeCells>
  <pageMargins left="0.70866141732283472" right="0.70866141732283472" top="0.74803149606299213" bottom="0.74803149606299213" header="0.31496062992125984" footer="0.31496062992125984"/>
  <pageSetup paperSize="9" scale="9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B67"/>
  <sheetViews>
    <sheetView topLeftCell="K7" workbookViewId="0">
      <selection activeCell="L28" sqref="L28:S43"/>
    </sheetView>
  </sheetViews>
  <sheetFormatPr defaultRowHeight="15" x14ac:dyDescent="0.25"/>
  <cols>
    <col min="9" max="10" width="9.140625" style="8"/>
    <col min="16" max="18" width="9.140625" customWidth="1"/>
  </cols>
  <sheetData>
    <row r="1" spans="1:28" x14ac:dyDescent="0.25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 x14ac:dyDescent="0.25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 x14ac:dyDescent="0.25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 x14ac:dyDescent="0.25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 x14ac:dyDescent="0.25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 x14ac:dyDescent="0.25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 x14ac:dyDescent="0.25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 x14ac:dyDescent="0.25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 x14ac:dyDescent="0.25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 x14ac:dyDescent="0.25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 x14ac:dyDescent="0.25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 x14ac:dyDescent="0.25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 x14ac:dyDescent="0.25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 x14ac:dyDescent="0.25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 x14ac:dyDescent="0.25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 x14ac:dyDescent="0.25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 x14ac:dyDescent="0.25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 x14ac:dyDescent="0.25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 x14ac:dyDescent="0.25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 x14ac:dyDescent="0.25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 x14ac:dyDescent="0.25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 x14ac:dyDescent="0.25">
      <c r="I24" s="8" t="e">
        <f>#REF!&amp;#REF!</f>
        <v>#REF!</v>
      </c>
      <c r="J24" s="8" t="e">
        <f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 x14ac:dyDescent="0.25">
      <c r="I25" s="8" t="e">
        <f>#REF!&amp;#REF!</f>
        <v>#REF!</v>
      </c>
      <c r="J25" s="8" t="e">
        <f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 x14ac:dyDescent="0.25">
      <c r="I26" s="8" t="e">
        <f>#REF!&amp;#REF!</f>
        <v>#REF!</v>
      </c>
      <c r="J26" s="8" t="e">
        <f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 x14ac:dyDescent="0.25">
      <c r="I27" s="8" t="e">
        <f>#REF!&amp;#REF!</f>
        <v>#REF!</v>
      </c>
      <c r="J27" s="8" t="e">
        <f>#REF!&amp;#REF!</f>
        <v>#REF!</v>
      </c>
    </row>
    <row r="28" spans="9:28" x14ac:dyDescent="0.25">
      <c r="I28" s="8" t="e">
        <f>#REF!&amp;#REF!</f>
        <v>#REF!</v>
      </c>
      <c r="J28" s="8" t="e">
        <f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 x14ac:dyDescent="0.25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 x14ac:dyDescent="0.25">
      <c r="I30" s="8" t="e">
        <f>#REF!&amp;#REF!</f>
        <v>#REF!</v>
      </c>
      <c r="J30" s="8" t="e">
        <f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 x14ac:dyDescent="0.25">
      <c r="I31" s="8" t="e">
        <f>#REF!&amp;#REF!</f>
        <v>#REF!</v>
      </c>
      <c r="J31" s="8" t="e">
        <f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 x14ac:dyDescent="0.25">
      <c r="I32" s="8" t="e">
        <f>#REF!&amp;#REF!</f>
        <v>#REF!</v>
      </c>
      <c r="J32" s="8" t="e">
        <f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 x14ac:dyDescent="0.25">
      <c r="I33" s="8" t="e">
        <f>#REF!&amp;#REF!</f>
        <v>#REF!</v>
      </c>
      <c r="J33" s="8" t="e">
        <f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 x14ac:dyDescent="0.25">
      <c r="I34" s="8" t="e">
        <f>#REF!&amp;#REF!</f>
        <v>#REF!</v>
      </c>
      <c r="J34" s="8" t="e">
        <f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 x14ac:dyDescent="0.25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 x14ac:dyDescent="0.25">
      <c r="I36" s="8" t="e">
        <f>#REF!&amp;#REF!</f>
        <v>#REF!</v>
      </c>
      <c r="J36" s="8" t="e">
        <f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 x14ac:dyDescent="0.25">
      <c r="I37" s="8" t="e">
        <f>#REF!&amp;#REF!</f>
        <v>#REF!</v>
      </c>
      <c r="J37" s="8" t="e">
        <f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 x14ac:dyDescent="0.25">
      <c r="I38" s="8" t="e">
        <f>#REF!&amp;#REF!</f>
        <v>#REF!</v>
      </c>
      <c r="J38" s="8" t="e">
        <f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 x14ac:dyDescent="0.25">
      <c r="I39" s="8" t="e">
        <f>#REF!&amp;#REF!</f>
        <v>#REF!</v>
      </c>
      <c r="J39" s="8" t="e">
        <f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 x14ac:dyDescent="0.25">
      <c r="I40" s="8" t="e">
        <f>#REF!&amp;#REF!</f>
        <v>#REF!</v>
      </c>
      <c r="J40" s="8" t="e">
        <f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 x14ac:dyDescent="0.25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 x14ac:dyDescent="0.25">
      <c r="I42" s="8" t="e">
        <f>#REF!&amp;#REF!</f>
        <v>#REF!</v>
      </c>
      <c r="J42" s="8" t="e">
        <f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 x14ac:dyDescent="0.25">
      <c r="I43" s="8" t="e">
        <f>#REF!&amp;#REF!</f>
        <v>#REF!</v>
      </c>
      <c r="J43" s="8" t="e">
        <f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 x14ac:dyDescent="0.25">
      <c r="I44" s="8" t="e">
        <f>#REF!&amp;#REF!</f>
        <v>#REF!</v>
      </c>
      <c r="J44" s="8" t="e">
        <f>#REF!&amp;#REF!</f>
        <v>#REF!</v>
      </c>
    </row>
    <row r="45" spans="9:19" x14ac:dyDescent="0.25">
      <c r="I45" s="8" t="e">
        <f>#REF!&amp;#REF!</f>
        <v>#REF!</v>
      </c>
      <c r="J45" s="8" t="e">
        <f>#REF!&amp;#REF!</f>
        <v>#REF!</v>
      </c>
    </row>
    <row r="46" spans="9:19" x14ac:dyDescent="0.25">
      <c r="I46" s="8" t="e">
        <f>#REF!&amp;#REF!</f>
        <v>#REF!</v>
      </c>
      <c r="J46" s="8" t="e">
        <f>#REF!&amp;#REF!</f>
        <v>#REF!</v>
      </c>
    </row>
    <row r="48" spans="9:19" x14ac:dyDescent="0.25">
      <c r="I48" s="8" t="e">
        <f>#REF!&amp;#REF!</f>
        <v>#REF!</v>
      </c>
      <c r="J48" s="8" t="e">
        <f>#REF!&amp;#REF!</f>
        <v>#REF!</v>
      </c>
    </row>
    <row r="49" spans="9:10" x14ac:dyDescent="0.25">
      <c r="I49" s="8" t="e">
        <f>#REF!&amp;#REF!</f>
        <v>#REF!</v>
      </c>
      <c r="J49" s="8" t="e">
        <f>#REF!&amp;#REF!</f>
        <v>#REF!</v>
      </c>
    </row>
    <row r="50" spans="9:10" x14ac:dyDescent="0.25">
      <c r="I50" s="8" t="e">
        <f>#REF!&amp;#REF!</f>
        <v>#REF!</v>
      </c>
      <c r="J50" s="8" t="e">
        <f>#REF!&amp;#REF!</f>
        <v>#REF!</v>
      </c>
    </row>
    <row r="51" spans="9:10" x14ac:dyDescent="0.25">
      <c r="I51" s="8" t="e">
        <f>#REF!&amp;#REF!</f>
        <v>#REF!</v>
      </c>
      <c r="J51" s="8" t="e">
        <f>#REF!&amp;#REF!</f>
        <v>#REF!</v>
      </c>
    </row>
    <row r="52" spans="9:10" x14ac:dyDescent="0.25">
      <c r="I52" s="8" t="e">
        <f>#REF!&amp;#REF!</f>
        <v>#REF!</v>
      </c>
      <c r="J52" s="8" t="e">
        <f>#REF!&amp;#REF!</f>
        <v>#REF!</v>
      </c>
    </row>
    <row r="54" spans="9:10" x14ac:dyDescent="0.25">
      <c r="I54" s="8" t="e">
        <f>#REF!&amp;#REF!</f>
        <v>#REF!</v>
      </c>
      <c r="J54" s="8" t="e">
        <f>#REF!&amp;#REF!</f>
        <v>#REF!</v>
      </c>
    </row>
    <row r="55" spans="9:10" x14ac:dyDescent="0.25">
      <c r="I55" s="8" t="e">
        <f>#REF!&amp;#REF!</f>
        <v>#REF!</v>
      </c>
      <c r="J55" s="8" t="e">
        <f>#REF!&amp;#REF!</f>
        <v>#REF!</v>
      </c>
    </row>
    <row r="56" spans="9:10" x14ac:dyDescent="0.25">
      <c r="I56" s="8" t="e">
        <f>#REF!&amp;#REF!</f>
        <v>#REF!</v>
      </c>
      <c r="J56" s="8" t="e">
        <f>#REF!&amp;#REF!</f>
        <v>#REF!</v>
      </c>
    </row>
    <row r="57" spans="9:10" x14ac:dyDescent="0.25">
      <c r="I57" s="8" t="e">
        <f>#REF!&amp;#REF!</f>
        <v>#REF!</v>
      </c>
      <c r="J57" s="8" t="e">
        <f>#REF!&amp;#REF!</f>
        <v>#REF!</v>
      </c>
    </row>
    <row r="58" spans="9:10" x14ac:dyDescent="0.25">
      <c r="I58" s="8" t="e">
        <f>#REF!&amp;#REF!</f>
        <v>#REF!</v>
      </c>
      <c r="J58" s="8" t="e">
        <f>#REF!&amp;#REF!</f>
        <v>#REF!</v>
      </c>
    </row>
    <row r="60" spans="9:10" x14ac:dyDescent="0.25">
      <c r="I60" s="8" t="e">
        <f>#REF!&amp;#REF!</f>
        <v>#REF!</v>
      </c>
      <c r="J60" s="8" t="e">
        <f>#REF!&amp;#REF!</f>
        <v>#REF!</v>
      </c>
    </row>
    <row r="61" spans="9:10" x14ac:dyDescent="0.25">
      <c r="I61" s="8" t="e">
        <f>#REF!&amp;#REF!</f>
        <v>#REF!</v>
      </c>
      <c r="J61" s="8" t="e">
        <f>#REF!&amp;#REF!</f>
        <v>#REF!</v>
      </c>
    </row>
    <row r="62" spans="9:10" x14ac:dyDescent="0.25">
      <c r="I62" s="8" t="e">
        <f>#REF!&amp;#REF!</f>
        <v>#REF!</v>
      </c>
      <c r="J62" s="8" t="e">
        <f>#REF!&amp;#REF!</f>
        <v>#REF!</v>
      </c>
    </row>
    <row r="63" spans="9:10" x14ac:dyDescent="0.25">
      <c r="I63" s="8" t="e">
        <f>#REF!&amp;#REF!</f>
        <v>#REF!</v>
      </c>
      <c r="J63" s="8" t="e">
        <f>#REF!&amp;#REF!</f>
        <v>#REF!</v>
      </c>
    </row>
    <row r="67" spans="12:12" x14ac:dyDescent="0.25">
      <c r="L67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Лист2</vt:lpstr>
      <vt:lpstr>A</vt:lpstr>
      <vt:lpstr>B</vt:lpstr>
      <vt:lpstr>Кубок А</vt:lpstr>
      <vt:lpstr>Кубок Б</vt:lpstr>
      <vt:lpstr>Кубок С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Master</cp:lastModifiedBy>
  <cp:lastPrinted>2025-05-03T15:26:21Z</cp:lastPrinted>
  <dcterms:created xsi:type="dcterms:W3CDTF">2009-05-19T09:37:33Z</dcterms:created>
  <dcterms:modified xsi:type="dcterms:W3CDTF">2025-05-04T21:16:34Z</dcterms:modified>
</cp:coreProperties>
</file>