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65" windowWidth="18975" windowHeight="7200" firstSheet="2" activeTab="2"/>
  </bookViews>
  <sheets>
    <sheet name="Группа на 3" sheetId="24" r:id="rId1"/>
    <sheet name="Группа на 3 (2 круга)" sheetId="40" r:id="rId2"/>
    <sheet name="Группа на 8" sheetId="35" r:id="rId3"/>
    <sheet name="Служебный лист" sheetId="4" state="hidden" r:id="rId4"/>
  </sheets>
  <calcPr calcId="145621"/>
</workbook>
</file>

<file path=xl/calcChain.xml><?xml version="1.0" encoding="utf-8"?>
<calcChain xmlns="http://schemas.openxmlformats.org/spreadsheetml/2006/main">
  <c r="C17" i="40" l="1"/>
  <c r="C23" i="40"/>
  <c r="C29" i="40"/>
  <c r="H26" i="40"/>
  <c r="G4" i="40"/>
  <c r="G8" i="40"/>
  <c r="H20" i="40"/>
  <c r="C14" i="40"/>
  <c r="C20" i="40"/>
  <c r="H14" i="40"/>
  <c r="H29" i="40"/>
  <c r="H23" i="40"/>
  <c r="H4" i="40"/>
  <c r="H5" i="40" s="1"/>
  <c r="C26" i="40"/>
  <c r="F8" i="40"/>
  <c r="F6" i="40"/>
  <c r="H17" i="40"/>
  <c r="H6" i="40"/>
  <c r="H7" i="40"/>
  <c r="F7" i="40"/>
  <c r="G5" i="40"/>
  <c r="G9" i="40"/>
  <c r="F9" i="40"/>
  <c r="J9" i="40" l="1"/>
  <c r="I8" i="40"/>
  <c r="J5" i="40"/>
  <c r="I4" i="40"/>
  <c r="J7" i="40"/>
  <c r="I6" i="40"/>
  <c r="I25" i="4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O8" i="4" s="1"/>
  <c r="E8" i="4"/>
  <c r="F8" i="4"/>
  <c r="G8" i="4"/>
  <c r="H8" i="4"/>
  <c r="S8" i="4" s="1"/>
  <c r="H1" i="4"/>
  <c r="H2" i="4"/>
  <c r="H3" i="4"/>
  <c r="H4" i="4"/>
  <c r="AB4" i="4" s="1"/>
  <c r="H5" i="4"/>
  <c r="H6" i="4"/>
  <c r="H7" i="4"/>
  <c r="K16" i="35"/>
  <c r="G8" i="35"/>
  <c r="K10" i="35"/>
  <c r="K18" i="35"/>
  <c r="M4" i="35"/>
  <c r="L4" i="35"/>
  <c r="H18" i="35"/>
  <c r="L18" i="35"/>
  <c r="O26" i="4"/>
  <c r="S25" i="4"/>
  <c r="I8" i="35"/>
  <c r="F18" i="35"/>
  <c r="I16" i="35"/>
  <c r="M12" i="35"/>
  <c r="G16" i="35"/>
  <c r="L14" i="35"/>
  <c r="H12" i="35"/>
  <c r="J8" i="35"/>
  <c r="J10" i="35"/>
  <c r="S26" i="4"/>
  <c r="J14" i="35"/>
  <c r="K4" i="35"/>
  <c r="I12" i="35"/>
  <c r="M16" i="35"/>
  <c r="M14" i="35"/>
  <c r="AB17" i="4"/>
  <c r="K12" i="35"/>
  <c r="I6" i="35"/>
  <c r="O25" i="4"/>
  <c r="J18" i="35"/>
  <c r="G12" i="35"/>
  <c r="F16" i="35"/>
  <c r="M6" i="35"/>
  <c r="H10" i="35"/>
  <c r="G10" i="35"/>
  <c r="F10" i="35"/>
  <c r="H4" i="35"/>
  <c r="F8" i="35"/>
  <c r="L6" i="35"/>
  <c r="G14" i="35"/>
  <c r="H6" i="35"/>
  <c r="F6" i="35"/>
  <c r="J4" i="35"/>
  <c r="L10" i="35"/>
  <c r="M8" i="35"/>
  <c r="G18" i="35"/>
  <c r="I14" i="35"/>
  <c r="J16" i="35"/>
  <c r="M10" i="35"/>
  <c r="H14" i="35"/>
  <c r="L8" i="35"/>
  <c r="AB18" i="4"/>
  <c r="L12" i="35"/>
  <c r="G4" i="35"/>
  <c r="I18" i="35"/>
  <c r="J6" i="35"/>
  <c r="I4" i="35"/>
  <c r="K6" i="35"/>
  <c r="K8" i="35"/>
  <c r="H16" i="35"/>
  <c r="F14" i="35"/>
  <c r="F12" i="35"/>
  <c r="S7" i="4" l="1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AA6" i="4" l="1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Y25" i="4"/>
  <c r="L5" i="35"/>
  <c r="U24" i="4"/>
  <c r="R16" i="4"/>
  <c r="G15" i="35"/>
  <c r="Q24" i="4"/>
  <c r="AB19" i="4"/>
  <c r="W26" i="4"/>
  <c r="AA13" i="4"/>
  <c r="AB21" i="4"/>
  <c r="R21" i="4"/>
  <c r="K9" i="35"/>
  <c r="C62" i="35"/>
  <c r="AB22" i="4"/>
  <c r="R19" i="4"/>
  <c r="Z25" i="4"/>
  <c r="AA15" i="4"/>
  <c r="AA12" i="4"/>
  <c r="W23" i="4"/>
  <c r="S17" i="4"/>
  <c r="N26" i="4"/>
  <c r="H32" i="35"/>
  <c r="AA19" i="4"/>
  <c r="L13" i="35"/>
  <c r="AB20" i="4"/>
  <c r="X24" i="4"/>
  <c r="M5" i="35"/>
  <c r="H11" i="35"/>
  <c r="R12" i="4"/>
  <c r="X26" i="4"/>
  <c r="J11" i="35"/>
  <c r="L25" i="4"/>
  <c r="S13" i="4"/>
  <c r="L7" i="35"/>
  <c r="K13" i="35"/>
  <c r="H15" i="35"/>
  <c r="M9" i="35"/>
  <c r="S11" i="4"/>
  <c r="Z24" i="4"/>
  <c r="AB14" i="4"/>
  <c r="S21" i="4"/>
  <c r="H24" i="35"/>
  <c r="H49" i="35"/>
  <c r="C44" i="35"/>
  <c r="N23" i="4"/>
  <c r="I13" i="35"/>
  <c r="L23" i="4"/>
  <c r="J17" i="35"/>
  <c r="AB11" i="4"/>
  <c r="I17" i="35"/>
  <c r="Q23" i="4"/>
  <c r="AA22" i="4"/>
  <c r="F15" i="35"/>
  <c r="H13" i="35"/>
  <c r="L26" i="4"/>
  <c r="S22" i="4"/>
  <c r="F9" i="35"/>
  <c r="F11" i="35"/>
  <c r="M11" i="35"/>
  <c r="R24" i="4"/>
  <c r="R14" i="4"/>
  <c r="M7" i="35"/>
  <c r="M13" i="35"/>
  <c r="K17" i="35"/>
  <c r="Q26" i="4"/>
  <c r="N25" i="4"/>
  <c r="L11" i="35"/>
  <c r="H61" i="35"/>
  <c r="C51" i="35"/>
  <c r="R22" i="4"/>
  <c r="H42" i="35"/>
  <c r="K19" i="35"/>
  <c r="AB16" i="4"/>
  <c r="G5" i="35"/>
  <c r="R17" i="4"/>
  <c r="M26" i="4"/>
  <c r="S16" i="4"/>
  <c r="H7" i="35"/>
  <c r="AA26" i="4"/>
  <c r="AA23" i="4"/>
  <c r="H57" i="35"/>
  <c r="W25" i="4"/>
  <c r="X23" i="4"/>
  <c r="H33" i="35"/>
  <c r="C30" i="35"/>
  <c r="P26" i="4"/>
  <c r="R18" i="4"/>
  <c r="AB13" i="4"/>
  <c r="M15" i="35"/>
  <c r="H38" i="35"/>
  <c r="AA17" i="4"/>
  <c r="C31" i="35"/>
  <c r="C56" i="35"/>
  <c r="H50" i="35"/>
  <c r="H25" i="35"/>
  <c r="C60" i="35"/>
  <c r="H60" i="35"/>
  <c r="H56" i="35"/>
  <c r="I7" i="35"/>
  <c r="AA24" i="4"/>
  <c r="V26" i="4"/>
  <c r="G13" i="35"/>
  <c r="H5" i="35"/>
  <c r="M25" i="4"/>
  <c r="AA20" i="4"/>
  <c r="AA21" i="4"/>
  <c r="F13" i="35"/>
  <c r="J15" i="35"/>
  <c r="R20" i="4"/>
  <c r="L19" i="35"/>
  <c r="Q25" i="4"/>
  <c r="H26" i="35"/>
  <c r="S15" i="4"/>
  <c r="Y23" i="4"/>
  <c r="V24" i="4"/>
  <c r="R23" i="4"/>
  <c r="L15" i="35"/>
  <c r="O23" i="4"/>
  <c r="S20" i="4"/>
  <c r="K5" i="35"/>
  <c r="S19" i="4"/>
  <c r="Z26" i="4"/>
  <c r="H17" i="35"/>
  <c r="J5" i="35"/>
  <c r="H45" i="35"/>
  <c r="J19" i="35"/>
  <c r="R25" i="4"/>
  <c r="P23" i="4"/>
  <c r="V25" i="4"/>
  <c r="K11" i="35"/>
  <c r="AB26" i="4"/>
  <c r="Z23" i="4"/>
  <c r="P25" i="4"/>
  <c r="S23" i="4"/>
  <c r="I5" i="35"/>
  <c r="F19" i="35"/>
  <c r="R13" i="4"/>
  <c r="U25" i="4"/>
  <c r="F7" i="35"/>
  <c r="AB12" i="4"/>
  <c r="C37" i="35"/>
  <c r="G11" i="35"/>
  <c r="K7" i="35"/>
  <c r="C33" i="35"/>
  <c r="C57" i="35"/>
  <c r="H63" i="35"/>
  <c r="H31" i="35"/>
  <c r="C61" i="35"/>
  <c r="C39" i="35"/>
  <c r="U26" i="4"/>
  <c r="C32" i="35"/>
  <c r="H19" i="35"/>
  <c r="C38" i="35"/>
  <c r="Y26" i="4"/>
  <c r="C27" i="35"/>
  <c r="H37" i="35"/>
  <c r="H51" i="35"/>
  <c r="C45" i="35"/>
  <c r="L9" i="35"/>
  <c r="R11" i="4"/>
  <c r="M17" i="35"/>
  <c r="H54" i="35"/>
  <c r="H48" i="35"/>
  <c r="G17" i="35"/>
  <c r="I9" i="35"/>
  <c r="U23" i="4"/>
  <c r="AA11" i="4"/>
  <c r="AA25" i="4"/>
  <c r="C25" i="35"/>
  <c r="N24" i="4"/>
  <c r="AB25" i="4"/>
  <c r="P24" i="4"/>
  <c r="AA16" i="4"/>
  <c r="C26" i="35"/>
  <c r="C49" i="35"/>
  <c r="H27" i="35"/>
  <c r="S24" i="4"/>
  <c r="C43" i="35"/>
  <c r="J9" i="35"/>
  <c r="S14" i="4"/>
  <c r="AB24" i="4"/>
  <c r="V23" i="4"/>
  <c r="C48" i="35"/>
  <c r="H39" i="35"/>
  <c r="I15" i="35"/>
  <c r="C24" i="35"/>
  <c r="S12" i="4"/>
  <c r="AA18" i="4"/>
  <c r="F17" i="35"/>
  <c r="S18" i="4"/>
  <c r="M24" i="4"/>
  <c r="W24" i="4"/>
  <c r="O24" i="4"/>
  <c r="I19" i="35"/>
  <c r="G9" i="35"/>
  <c r="AB23" i="4"/>
  <c r="X25" i="4"/>
  <c r="AA14" i="4"/>
  <c r="G19" i="35"/>
  <c r="R26" i="4"/>
  <c r="C42" i="35"/>
  <c r="Y24" i="4"/>
  <c r="L24" i="4"/>
  <c r="H55" i="35"/>
  <c r="C55" i="35"/>
  <c r="H36" i="35"/>
  <c r="H30" i="35"/>
  <c r="AB15" i="4"/>
  <c r="M23" i="4"/>
  <c r="R15" i="4"/>
  <c r="J7" i="35"/>
  <c r="C36" i="35"/>
  <c r="C50" i="35"/>
  <c r="H43" i="35"/>
  <c r="O11" i="35" l="1"/>
  <c r="N10" i="35"/>
  <c r="S38" i="4"/>
  <c r="N43" i="4"/>
  <c r="O17" i="35"/>
  <c r="N16" i="35"/>
  <c r="P42" i="4"/>
  <c r="O13" i="35"/>
  <c r="N12" i="35"/>
  <c r="S41" i="4"/>
  <c r="R28" i="4"/>
  <c r="O15" i="35"/>
  <c r="N14" i="35"/>
  <c r="S34" i="4"/>
  <c r="Q42" i="4"/>
  <c r="R39" i="4"/>
  <c r="N42" i="4"/>
  <c r="S30" i="4"/>
  <c r="O9" i="35"/>
  <c r="N8" i="35"/>
  <c r="M42" i="4"/>
  <c r="Q40" i="4"/>
  <c r="S33" i="4"/>
  <c r="Q43" i="4"/>
  <c r="L41" i="4"/>
  <c r="P41" i="4"/>
  <c r="R32" i="4"/>
  <c r="P40" i="4"/>
  <c r="S36" i="4"/>
  <c r="M43" i="4"/>
  <c r="M40" i="4"/>
  <c r="O41" i="4"/>
  <c r="R43" i="4"/>
  <c r="R34" i="4"/>
  <c r="S28" i="4"/>
  <c r="L42" i="4"/>
  <c r="S39" i="4"/>
  <c r="N6" i="35"/>
  <c r="O7" i="35"/>
  <c r="S37" i="4"/>
  <c r="Q41" i="4"/>
  <c r="R38" i="4"/>
  <c r="S40" i="4"/>
  <c r="O40" i="4"/>
  <c r="O5" i="35"/>
  <c r="N4" i="35"/>
  <c r="S35" i="4"/>
  <c r="O43" i="4"/>
  <c r="R42" i="4"/>
  <c r="S42" i="4"/>
  <c r="S31" i="4"/>
  <c r="R40" i="4"/>
  <c r="R33" i="4"/>
  <c r="R31" i="4"/>
  <c r="L40" i="4"/>
  <c r="R30" i="4"/>
  <c r="R41" i="4"/>
  <c r="R35" i="4"/>
  <c r="R29" i="4"/>
  <c r="R36" i="4"/>
  <c r="O42" i="4"/>
  <c r="S29" i="4"/>
  <c r="N41" i="4"/>
  <c r="R37" i="4"/>
  <c r="N40" i="4"/>
  <c r="O19" i="35"/>
  <c r="N18" i="35"/>
  <c r="L43" i="4"/>
  <c r="M41" i="4"/>
  <c r="S32" i="4"/>
  <c r="P43" i="4"/>
  <c r="S43" i="4"/>
  <c r="C63" i="35"/>
  <c r="H62" i="35"/>
  <c r="C54" i="35"/>
  <c r="H44" i="35"/>
  <c r="C8" i="24"/>
  <c r="C6" i="24"/>
  <c r="G8" i="24"/>
  <c r="F8" i="24"/>
  <c r="C4" i="24"/>
  <c r="B27" i="24" l="1"/>
  <c r="B25" i="24"/>
  <c r="B23" i="24"/>
  <c r="G9" i="24"/>
  <c r="C20" i="24"/>
  <c r="F6" i="24"/>
  <c r="H17" i="24"/>
  <c r="F9" i="24"/>
  <c r="H14" i="24"/>
  <c r="H6" i="24"/>
  <c r="C14" i="24"/>
  <c r="J9" i="24" l="1"/>
  <c r="I8" i="24"/>
  <c r="H4" i="24"/>
  <c r="H7" i="24"/>
  <c r="G4" i="24"/>
  <c r="C17" i="24"/>
  <c r="H20" i="24"/>
  <c r="F7" i="24"/>
  <c r="I6" i="24" l="1"/>
  <c r="J7" i="24"/>
  <c r="G5" i="24"/>
  <c r="H5" i="24"/>
  <c r="I4" i="24" l="1"/>
  <c r="J5" i="24"/>
  <c r="A6" i="4" l="1"/>
  <c r="B6" i="4"/>
  <c r="C6" i="4"/>
  <c r="D6" i="4"/>
  <c r="E6" i="4"/>
  <c r="F1" i="4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N18" i="4"/>
  <c r="M17" i="4"/>
  <c r="P15" i="4"/>
  <c r="P14" i="4"/>
  <c r="X22" i="4"/>
  <c r="Q17" i="4"/>
  <c r="P18" i="4"/>
  <c r="X16" i="4"/>
  <c r="W19" i="4"/>
  <c r="V22" i="4"/>
  <c r="X14" i="4"/>
  <c r="U22" i="4"/>
  <c r="O16" i="4"/>
  <c r="Q18" i="4"/>
  <c r="W17" i="4"/>
  <c r="P12" i="4"/>
  <c r="N20" i="4"/>
  <c r="W21" i="4"/>
  <c r="U21" i="4"/>
  <c r="L17" i="4"/>
  <c r="Y14" i="4"/>
  <c r="N21" i="4"/>
  <c r="P22" i="4"/>
  <c r="M19" i="4"/>
  <c r="L18" i="4"/>
  <c r="M22" i="4"/>
  <c r="M18" i="4"/>
  <c r="V19" i="4"/>
  <c r="Z12" i="4"/>
  <c r="X12" i="4"/>
  <c r="P17" i="4"/>
  <c r="Z22" i="4"/>
  <c r="X15" i="4"/>
  <c r="Y21" i="4"/>
  <c r="P19" i="4"/>
  <c r="L20" i="4"/>
  <c r="Y13" i="4"/>
  <c r="P16" i="4"/>
  <c r="V20" i="4"/>
  <c r="X17" i="4"/>
  <c r="Y20" i="4"/>
  <c r="Z15" i="4"/>
  <c r="X18" i="4"/>
  <c r="W22" i="4"/>
  <c r="U19" i="4"/>
  <c r="Z18" i="4"/>
  <c r="P11" i="4"/>
  <c r="X21" i="4"/>
  <c r="Y18" i="4"/>
  <c r="X19" i="4"/>
  <c r="O11" i="4"/>
  <c r="X13" i="4"/>
  <c r="Q20" i="4"/>
  <c r="Y19" i="4"/>
  <c r="Y17" i="4"/>
  <c r="Q12" i="4"/>
  <c r="O17" i="4"/>
  <c r="Y15" i="4"/>
  <c r="Y16" i="4"/>
  <c r="Q15" i="4"/>
  <c r="O13" i="4"/>
  <c r="M21" i="4"/>
  <c r="Z17" i="4"/>
  <c r="O18" i="4"/>
  <c r="Z21" i="4"/>
  <c r="Q11" i="4"/>
  <c r="Y12" i="4"/>
  <c r="O19" i="4"/>
  <c r="Z20" i="4"/>
  <c r="O22" i="4"/>
  <c r="Q16" i="4"/>
  <c r="Q13" i="4"/>
  <c r="O20" i="4"/>
  <c r="W20" i="4"/>
  <c r="L21" i="4"/>
  <c r="U20" i="4"/>
  <c r="Z14" i="4"/>
  <c r="P13" i="4"/>
  <c r="X20" i="4"/>
  <c r="Y22" i="4"/>
  <c r="Z19" i="4"/>
  <c r="L22" i="4"/>
  <c r="O14" i="4"/>
  <c r="O12" i="4"/>
  <c r="N17" i="4"/>
  <c r="Q22" i="4"/>
  <c r="L19" i="4"/>
  <c r="O21" i="4"/>
  <c r="Y11" i="4"/>
  <c r="X11" i="4"/>
  <c r="Z13" i="4"/>
  <c r="U17" i="4"/>
  <c r="V21" i="4"/>
  <c r="N22" i="4"/>
  <c r="U18" i="4"/>
  <c r="Q21" i="4"/>
  <c r="N19" i="4"/>
  <c r="P20" i="4"/>
  <c r="Z16" i="4"/>
  <c r="W18" i="4"/>
  <c r="O15" i="4"/>
  <c r="V18" i="4"/>
  <c r="M20" i="4"/>
  <c r="Q19" i="4"/>
  <c r="Q14" i="4"/>
  <c r="Z11" i="4"/>
  <c r="V17" i="4"/>
  <c r="P21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4" i="4"/>
  <c r="M12" i="4"/>
  <c r="N13" i="4"/>
  <c r="M11" i="4"/>
  <c r="N15" i="4"/>
  <c r="M15" i="4"/>
  <c r="N16" i="4"/>
  <c r="W11" i="4"/>
  <c r="M13" i="4"/>
  <c r="M16" i="4"/>
  <c r="N14" i="4"/>
  <c r="W12" i="4"/>
  <c r="V2" i="4" l="1"/>
  <c r="L1" i="4"/>
  <c r="N1" i="4"/>
  <c r="U1" i="4"/>
  <c r="V1" i="4"/>
  <c r="V3" i="4"/>
  <c r="W2" i="4"/>
  <c r="U2" i="4"/>
  <c r="W3" i="4"/>
  <c r="U3" i="4"/>
  <c r="W13" i="4"/>
  <c r="N12" i="4"/>
  <c r="L13" i="4"/>
  <c r="L11" i="4"/>
  <c r="V13" i="4"/>
  <c r="L12" i="4"/>
  <c r="U11" i="4"/>
  <c r="V16" i="4"/>
  <c r="L15" i="4"/>
  <c r="V15" i="4"/>
  <c r="U14" i="4"/>
  <c r="V11" i="4"/>
  <c r="L14" i="4"/>
  <c r="L16" i="4"/>
  <c r="U15" i="4"/>
  <c r="V14" i="4"/>
  <c r="N11" i="4"/>
  <c r="W15" i="4"/>
  <c r="U16" i="4"/>
  <c r="U12" i="4"/>
  <c r="U13" i="4"/>
  <c r="W14" i="4"/>
  <c r="V12" i="4"/>
  <c r="W16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<sst xmlns="http://schemas.openxmlformats.org/spreadsheetml/2006/main" count="84" uniqueCount="23">
  <si>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</si>
  <si>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</si>
  <si>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</si>
  <si>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</si>
  <si>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</si>
  <si>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</si>
  <si>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</si>
  <si>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</si>
  <si>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</si>
  <si>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</si>
  <si>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</si>
  <si>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</si>
  <si>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x</t>
  </si>
  <si>
    <t>Тур 6</t>
  </si>
  <si>
    <t>Тур 7</t>
  </si>
  <si>
    <t>Памир</t>
  </si>
  <si>
    <t>Петроград (Ткаченко Волков)</t>
  </si>
  <si>
    <t>Робот (БогдановаРылова)</t>
  </si>
  <si>
    <t>ToBeDecided (Северов Денисенко)</t>
  </si>
  <si>
    <t>Барбарис (Крошилова Крылова)</t>
  </si>
  <si>
    <t>Городки (Анухин Кувакин)</t>
  </si>
  <si>
    <t>Колбаса (Белозеров Салай)</t>
  </si>
  <si>
    <t>Каштанка (Даша Курицына, Виктор Додин)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</si>
</sst>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theme="1"/>
      <name val="Cambria"/>
      <family val="1"/>
      <charset val="204"/>
      <scheme val="major"/>
    </font>
    <font>
      <b/>
      <sz val="36"/>
      <color indexed="8"/>
      <name val="Cambria"/>
      <family val="1"/>
      <charset val="204"/>
      <scheme val="major"/>
    </font>
    <font>
      <b/>
      <sz val="18"/>
      <color indexed="8"/>
      <name val="Cambria"/>
      <family val="1"/>
      <charset val="204"/>
      <scheme val="maj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12" sqref="B12"/>
    </sheetView>
  </sheetViews>
  <sheetFormatPr defaultRowHeight="15" x14ac:dyDescent="0.25"/>
  <cols>
    <col min="1" max="1" width="4" style="56" customWidth="1"/>
    <col min="2" max="11" width="10.28515625" customWidth="1"/>
    <col min="12" max="12" width="10.28515625" style="32" customWidth="1"/>
    <col min="13" max="15" width="10.28515625" customWidth="1"/>
  </cols>
  <sheetData>
    <row r="1" spans="2:13" ht="59.25" customHeigh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3" ht="15.75" thickBot="1" x14ac:dyDescent="0.3"/>
    <row r="3" spans="2:13" ht="30" customHeight="1" thickBot="1" x14ac:dyDescent="0.3">
      <c r="B3" s="28"/>
      <c r="C3" s="61" t="s">
        <v>0</v>
      </c>
      <c r="D3" s="62"/>
      <c r="E3" s="63"/>
      <c r="F3" s="1">
        <v>1</v>
      </c>
      <c r="G3" s="1">
        <v>2</v>
      </c>
      <c r="H3" s="2">
        <v>3</v>
      </c>
      <c r="I3" s="28" t="s">
        <v>1</v>
      </c>
      <c r="J3" s="1" t="s">
        <v>3</v>
      </c>
      <c r="K3" s="22" t="s">
        <v>2</v>
      </c>
    </row>
    <row r="4" spans="2:13" ht="24" customHeight="1" x14ac:dyDescent="0.25">
      <c r="B4" s="64">
        <v>1</v>
      </c>
      <c r="C4" s="66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/>
      </c>
      <c r="D4" s="67"/>
      <c r="E4" s="68"/>
      <c r="F4" s="10" t="s">
        <v>7</v>
      </c>
      <c r="G4" s="6" t="str">
        <f ca="1">INDIRECT(ADDRESS(17,6))&amp;":"&amp;INDIRECT(ADDRESS(17,7))</f>
        <v>:</v>
      </c>
      <c r="H4" s="21" t="str">
        <f ca="1">INDIRECT(ADDRESS(20,7))&amp;":"&amp;INDIRECT(ADDRESS(20,6))</f>
        <v>:</v>
      </c>
      <c r="I4" s="72" t="str">
        <f ca="1">IF(COUNT(F5:H5)=0,"",COUNTIF(F5:H5,"&gt;0")+0.5*COUNTIF(F5:H5,0))</f>
        <v/>
      </c>
      <c r="J4" s="24"/>
      <c r="K4" s="74"/>
    </row>
    <row r="5" spans="2:13" ht="24" customHeight="1" x14ac:dyDescent="0.25">
      <c r="B5" s="65"/>
      <c r="C5" s="69"/>
      <c r="D5" s="70"/>
      <c r="E5" s="71"/>
      <c r="F5" s="14" t="s">
        <v>7</v>
      </c>
      <c r="G5" s="17" t="str">
        <f ca="1">IF(LEN(INDIRECT(ADDRESS(ROW()-1, COLUMN())))=1,"",INDIRECT(ADDRESS(17,6))-INDIRECT(ADDRESS(17,7)))</f>
        <v/>
      </c>
      <c r="H5" s="18" t="str">
        <f ca="1">IF(LEN(INDIRECT(ADDRESS(ROW()-1, COLUMN())))=1,"",INDIRECT(ADDRESS(20,7))-INDIRECT(ADDRESS(20,6)))</f>
        <v/>
      </c>
      <c r="I5" s="73"/>
      <c r="J5" s="17" t="str">
        <f ca="1">IF(COUNT(F5:H5)=0,"",SUM(F5:H5))</f>
        <v/>
      </c>
      <c r="K5" s="75"/>
    </row>
    <row r="6" spans="2:13" ht="24" customHeight="1" x14ac:dyDescent="0.25">
      <c r="B6" s="76">
        <v>2</v>
      </c>
      <c r="C6" s="69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/>
      </c>
      <c r="D6" s="70"/>
      <c r="E6" s="71"/>
      <c r="F6" s="12" t="str">
        <f ca="1">INDIRECT(ADDRESS(17,7))&amp;":"&amp;INDIRECT(ADDRESS(17,6))</f>
        <v>:</v>
      </c>
      <c r="G6" s="8" t="s">
        <v>7</v>
      </c>
      <c r="H6" s="11" t="str">
        <f ca="1">INDIRECT(ADDRESS(14,6))&amp;":"&amp;INDIRECT(ADDRESS(14,7))</f>
        <v>:</v>
      </c>
      <c r="I6" s="73" t="str">
        <f ca="1">IF(COUNT(F7:H7)=0,"",COUNTIF(F7:H7,"&gt;0")+0.5*COUNTIF(F7:H7,0))</f>
        <v/>
      </c>
      <c r="J6" s="17"/>
      <c r="K6" s="75"/>
    </row>
    <row r="7" spans="2:13" ht="24" customHeight="1" x14ac:dyDescent="0.25">
      <c r="B7" s="65"/>
      <c r="C7" s="69"/>
      <c r="D7" s="70"/>
      <c r="E7" s="71"/>
      <c r="F7" s="23" t="str">
        <f ca="1">IF(LEN(INDIRECT(ADDRESS(ROW()-1, COLUMN())))=1,"",INDIRECT(ADDRESS(17,7))-INDIRECT(ADDRESS(17,6)))</f>
        <v/>
      </c>
      <c r="G7" s="15" t="s">
        <v>7</v>
      </c>
      <c r="H7" s="18" t="str">
        <f ca="1">IF(LEN(INDIRECT(ADDRESS(ROW()-1, COLUMN())))=1,"",INDIRECT(ADDRESS(14,6))-INDIRECT(ADDRESS(14,7)))</f>
        <v/>
      </c>
      <c r="I7" s="73"/>
      <c r="J7" s="17" t="str">
        <f ca="1">IF(COUNT(F7:H7)=0,"",SUM(F7:H7))</f>
        <v/>
      </c>
      <c r="K7" s="75"/>
    </row>
    <row r="8" spans="2:13" ht="24" customHeight="1" x14ac:dyDescent="0.25">
      <c r="B8" s="76">
        <v>3</v>
      </c>
      <c r="C8" s="69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/>
      </c>
      <c r="D8" s="70"/>
      <c r="E8" s="71"/>
      <c r="F8" s="12" t="str">
        <f ca="1">INDIRECT(ADDRESS(20,6))&amp;":"&amp;INDIRECT(ADDRESS(20,7))</f>
        <v>:</v>
      </c>
      <c r="G8" s="7" t="str">
        <f ca="1">INDIRECT(ADDRESS(14,7))&amp;":"&amp;INDIRECT(ADDRESS(14,6))</f>
        <v>:</v>
      </c>
      <c r="H8" s="13" t="s">
        <v>7</v>
      </c>
      <c r="I8" s="73" t="str">
        <f ca="1">IF(COUNT(F9:H9)=0,"",COUNTIF(F9:H9,"&gt;0")+0.5*COUNTIF(F9:H9,0))</f>
        <v/>
      </c>
      <c r="J8" s="17"/>
      <c r="K8" s="75"/>
    </row>
    <row r="9" spans="2:13" ht="24" customHeight="1" thickBot="1" x14ac:dyDescent="0.3">
      <c r="B9" s="77"/>
      <c r="C9" s="78"/>
      <c r="D9" s="79"/>
      <c r="E9" s="80"/>
      <c r="F9" s="20" t="str">
        <f ca="1">IF(LEN(INDIRECT(ADDRESS(ROW()-1, COLUMN())))=1,"",INDIRECT(ADDRESS(20,6))-INDIRECT(ADDRESS(20,7)))</f>
        <v/>
      </c>
      <c r="G9" s="19" t="str">
        <f ca="1">IF(LEN(INDIRECT(ADDRESS(ROW()-1, COLUMN())))=1,"",INDIRECT(ADDRESS(14,7))-INDIRECT(ADDRESS(14,6)))</f>
        <v/>
      </c>
      <c r="H9" s="16" t="s">
        <v>7</v>
      </c>
      <c r="I9" s="81"/>
      <c r="J9" s="19" t="str">
        <f ca="1">IF(COUNT(F9:H9)=0,"",SUM(F9:H9))</f>
        <v/>
      </c>
      <c r="K9" s="82"/>
    </row>
    <row r="13" spans="2:13" ht="30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2:13" ht="30" customHeight="1" x14ac:dyDescent="0.25">
      <c r="B14" s="5">
        <v>2</v>
      </c>
      <c r="C14" s="84" t="str">
        <f ca="1">IF(ISBLANK(INDIRECT(ADDRESS(B14*2+2,3))),"",INDIRECT(ADDRESS(B14*2+2,3)))</f>
        <v/>
      </c>
      <c r="D14" s="84"/>
      <c r="E14" s="84"/>
      <c r="F14" s="27"/>
      <c r="G14" s="27"/>
      <c r="H14" s="84" t="str">
        <f ca="1">IF(ISBLANK(INDIRECT(ADDRESS(K14*2+2,3))),"",INDIRECT(ADDRESS(K14*2+2,3)))</f>
        <v/>
      </c>
      <c r="I14" s="84"/>
      <c r="J14" s="84"/>
      <c r="K14" s="5">
        <v>3</v>
      </c>
      <c r="M14" s="30"/>
    </row>
    <row r="15" spans="2:13" ht="30" customHeight="1" x14ac:dyDescent="0.25"/>
    <row r="16" spans="2:13" ht="30" customHeight="1" x14ac:dyDescent="0.25"/>
    <row r="17" spans="1:13" ht="30" customHeight="1" x14ac:dyDescent="0.25">
      <c r="B17" s="5">
        <v>1</v>
      </c>
      <c r="C17" s="84" t="str">
        <f ca="1">IF(ISBLANK(INDIRECT(ADDRESS(B17*2+2,3))),"",INDIRECT(ADDRESS(B17*2+2,3)))</f>
        <v/>
      </c>
      <c r="D17" s="84"/>
      <c r="E17" s="84"/>
      <c r="F17" s="27"/>
      <c r="G17" s="27"/>
      <c r="H17" s="84" t="str">
        <f ca="1">IF(ISBLANK(INDIRECT(ADDRESS(K17*2+2,3))),"",INDIRECT(ADDRESS(K17*2+2,3)))</f>
        <v/>
      </c>
      <c r="I17" s="84"/>
      <c r="J17" s="84"/>
      <c r="K17" s="5">
        <v>2</v>
      </c>
      <c r="M17" s="30"/>
    </row>
    <row r="18" spans="1:13" ht="30" customHeight="1" x14ac:dyDescent="0.25"/>
    <row r="19" spans="1:13" ht="30" customHeight="1" x14ac:dyDescent="0.25"/>
    <row r="20" spans="1:13" ht="30" customHeight="1" x14ac:dyDescent="0.25">
      <c r="B20" s="5">
        <v>3</v>
      </c>
      <c r="C20" s="84" t="str">
        <f ca="1">IF(ISBLANK(INDIRECT(ADDRESS(B20*2+2,3))),"",INDIRECT(ADDRESS(B20*2+2,3)))</f>
        <v/>
      </c>
      <c r="D20" s="84"/>
      <c r="E20" s="84"/>
      <c r="F20" s="27"/>
      <c r="G20" s="27"/>
      <c r="H20" s="84" t="str">
        <f ca="1">IF(ISBLANK(INDIRECT(ADDRESS(K20*2+2,3))),"",INDIRECT(ADDRESS(K20*2+2,3)))</f>
        <v/>
      </c>
      <c r="I20" s="84"/>
      <c r="J20" s="84"/>
      <c r="K20" s="5">
        <v>1</v>
      </c>
      <c r="M20" s="30"/>
    </row>
    <row r="23" spans="1:13" ht="21" x14ac:dyDescent="0.25">
      <c r="B23" s="83" t="str">
        <f ca="1">"Тур 1 ("&amp;IF(ISBLANK(C6),"",C6)&amp;" и "&amp;IF(ISBLANK(C8),"",C8)&amp;")"</f>
        <v>Тур 1 ( и )</v>
      </c>
      <c r="C23" s="83"/>
      <c r="D23" s="83"/>
      <c r="E23" s="83"/>
      <c r="F23" s="83"/>
      <c r="G23" s="83"/>
      <c r="H23" s="83"/>
      <c r="I23" s="83"/>
      <c r="J23" s="83"/>
      <c r="K23" s="83"/>
      <c r="L23" s="32" t="s">
        <v>11</v>
      </c>
    </row>
    <row r="25" spans="1:13" ht="21" x14ac:dyDescent="0.25">
      <c r="A25" s="56" t="s">
        <v>12</v>
      </c>
      <c r="B25" s="83" t="str">
        <f ca="1">"Тур 2 ("&amp;IF(ISBLANK(C4),"",C4)&amp;" и "&amp;IF(ISBLANK(A25),"проигравший","выигравший")&amp;" в первом туре)"</f>
        <v>Тур 2 ( и выигравший в первом туре)</v>
      </c>
      <c r="C25" s="83"/>
      <c r="D25" s="83"/>
      <c r="E25" s="83"/>
      <c r="F25" s="83"/>
      <c r="G25" s="83"/>
      <c r="H25" s="83"/>
      <c r="I25" s="83"/>
      <c r="J25" s="83"/>
      <c r="K25" s="83"/>
      <c r="L25" s="32" t="s">
        <v>11</v>
      </c>
    </row>
    <row r="27" spans="1:13" ht="21" x14ac:dyDescent="0.25">
      <c r="B27" s="83" t="str">
        <f ca="1">"Тур 3 ("&amp;IF(ISBLANK(C4),"",C4)&amp;" и "&amp;IF(NOT(ISBLANK(A25)),"проигравший","выигравший")&amp;" в первом туре)"</f>
        <v>Тур 3 ( и проигравший в первом туре)</v>
      </c>
      <c r="C27" s="83"/>
      <c r="D27" s="83"/>
      <c r="E27" s="83"/>
      <c r="F27" s="83"/>
      <c r="G27" s="83"/>
      <c r="H27" s="83"/>
      <c r="I27" s="83"/>
      <c r="J27" s="83"/>
      <c r="K27" s="83"/>
      <c r="L27" s="32" t="s">
        <v>11</v>
      </c>
    </row>
  </sheetData>
  <mergeCells count="24">
    <mergeCell ref="B27:K27"/>
    <mergeCell ref="C20:E20"/>
    <mergeCell ref="H20:J20"/>
    <mergeCell ref="B23:K23"/>
    <mergeCell ref="B13:K13"/>
    <mergeCell ref="C14:E14"/>
    <mergeCell ref="H14:J14"/>
    <mergeCell ref="B25:K25"/>
    <mergeCell ref="C17:E17"/>
    <mergeCell ref="H17:J17"/>
    <mergeCell ref="B6:B7"/>
    <mergeCell ref="C6:E7"/>
    <mergeCell ref="I6:I7"/>
    <mergeCell ref="K6:K7"/>
    <mergeCell ref="B8:B9"/>
    <mergeCell ref="C8:E9"/>
    <mergeCell ref="I8:I9"/>
    <mergeCell ref="K8:K9"/>
    <mergeCell ref="B1:K1"/>
    <mergeCell ref="C3:E3"/>
    <mergeCell ref="B4:B5"/>
    <mergeCell ref="C4:E5"/>
    <mergeCell ref="I4:I5"/>
    <mergeCell ref="K4:K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3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" sqref="B1:J1"/>
    </sheetView>
  </sheetViews>
  <sheetFormatPr defaultRowHeight="15" x14ac:dyDescent="0.25"/>
  <cols>
    <col min="1" max="1" width="4" style="58" customWidth="1"/>
    <col min="2" max="11" width="10.28515625" customWidth="1"/>
    <col min="12" max="12" width="10.28515625" style="31" customWidth="1"/>
    <col min="13" max="14" width="10.28515625" customWidth="1"/>
  </cols>
  <sheetData>
    <row r="1" spans="2:12" ht="45.75" customHeight="1" x14ac:dyDescent="0.25">
      <c r="B1" s="85"/>
      <c r="C1" s="85"/>
      <c r="D1" s="85"/>
      <c r="E1" s="85"/>
      <c r="F1" s="85"/>
      <c r="G1" s="85"/>
      <c r="H1" s="85"/>
      <c r="I1" s="85"/>
      <c r="J1" s="85"/>
    </row>
    <row r="2" spans="2:12" ht="15.75" thickBot="1" x14ac:dyDescent="0.3"/>
    <row r="3" spans="2:12" ht="15.75" thickBot="1" x14ac:dyDescent="0.3">
      <c r="B3" s="57"/>
      <c r="C3" s="61" t="s">
        <v>0</v>
      </c>
      <c r="D3" s="62"/>
      <c r="E3" s="63"/>
      <c r="F3" s="1">
        <v>1</v>
      </c>
      <c r="G3" s="1">
        <v>2</v>
      </c>
      <c r="H3" s="2">
        <v>3</v>
      </c>
      <c r="I3" s="57" t="s">
        <v>1</v>
      </c>
      <c r="J3" s="1" t="s">
        <v>3</v>
      </c>
      <c r="K3" s="22" t="s">
        <v>2</v>
      </c>
    </row>
    <row r="4" spans="2:12" ht="21" x14ac:dyDescent="0.25">
      <c r="B4" s="64">
        <v>1</v>
      </c>
      <c r="C4" s="66"/>
      <c r="D4" s="67"/>
      <c r="E4" s="68"/>
      <c r="F4" s="10" t="s">
        <v>7</v>
      </c>
      <c r="G4" s="6" t="str">
        <f ca="1">INDIRECT(ADDRESS(17,6))&amp;":"&amp;INDIRECT(ADDRESS(17,7))</f>
        <v>:</v>
      </c>
      <c r="H4" s="6" t="str">
        <f ca="1">INDIRECT(ADDRESS(20,7))&amp;":"&amp;INDIRECT(ADDRESS(20,6))</f>
        <v>:</v>
      </c>
      <c r="I4" s="72" t="str">
        <f ca="1">IF(COUNT(F5:H5)=0,"",COUNTIF(F5:H5,"&gt;0")+0.5*COUNTIF(F5:H5,0)+IFERROR(0.5-SIGN(F7)/2,0)+IFERROR(0.5-SIGN(F9)/2,0)+IFERROR(0.5-SIGN(#REF!)/2,0))</f>
        <v/>
      </c>
      <c r="J4" s="24"/>
      <c r="K4" s="74"/>
    </row>
    <row r="5" spans="2:12" ht="21" x14ac:dyDescent="0.25">
      <c r="B5" s="65"/>
      <c r="C5" s="69"/>
      <c r="D5" s="70"/>
      <c r="E5" s="71"/>
      <c r="F5" s="14" t="s">
        <v>7</v>
      </c>
      <c r="G5" s="17" t="str">
        <f ca="1">IF(LEN(INDIRECT(ADDRESS(ROW()-1, COLUMN())))=1,"",INDIRECT(ADDRESS(17,6))-INDIRECT(ADDRESS(17,7)))</f>
        <v/>
      </c>
      <c r="H5" s="17" t="str">
        <f ca="1">IF(LEN(INDIRECT(ADDRESS(ROW()-1, COLUMN())))=1,"",INDIRECT(ADDRESS(20,7))-INDIRECT(ADDRESS(20,6)))</f>
        <v/>
      </c>
      <c r="I5" s="73"/>
      <c r="J5" s="17" t="str">
        <f ca="1">IF(COUNT(F5:H5)=0,"",SUM(F5:H5)-IF(F7="",0,F7)-IF(F9="",0,F9))</f>
        <v/>
      </c>
      <c r="K5" s="75"/>
    </row>
    <row r="6" spans="2:12" ht="21" x14ac:dyDescent="0.25">
      <c r="B6" s="76">
        <v>2</v>
      </c>
      <c r="C6" s="69"/>
      <c r="D6" s="70"/>
      <c r="E6" s="71"/>
      <c r="F6" s="12" t="str">
        <f ca="1">INDIRECT(ADDRESS(26,6))&amp;":"&amp;INDIRECT(ADDRESS(26,7))</f>
        <v>:</v>
      </c>
      <c r="G6" s="8" t="s">
        <v>7</v>
      </c>
      <c r="H6" s="7" t="str">
        <f ca="1">INDIRECT(ADDRESS(14,6))&amp;":"&amp;INDIRECT(ADDRESS(14,7))</f>
        <v>:</v>
      </c>
      <c r="I6" s="73" t="str">
        <f ca="1">IF(COUNT(F7:H7)=0,"",COUNTIF(F7:H7,"&gt;0")+0.5*COUNTIF(F7:H7,0)+IFERROR(0.5-SIGN(G5)/2,0)+IFERROR(0.5-SIGN(G9)/2,0)+IFERROR(0.5-SIGN(#REF!)/2,0))</f>
        <v/>
      </c>
      <c r="J6" s="17"/>
      <c r="K6" s="75"/>
    </row>
    <row r="7" spans="2:12" ht="21" x14ac:dyDescent="0.25">
      <c r="B7" s="65"/>
      <c r="C7" s="69"/>
      <c r="D7" s="70"/>
      <c r="E7" s="71"/>
      <c r="F7" s="23" t="str">
        <f ca="1">IF(LEN(INDIRECT(ADDRESS(ROW()-1, COLUMN())))=1,"",INDIRECT(ADDRESS(26,6))-INDIRECT(ADDRESS(26,7)))</f>
        <v/>
      </c>
      <c r="G7" s="15" t="s">
        <v>7</v>
      </c>
      <c r="H7" s="17" t="str">
        <f ca="1">IF(LEN(INDIRECT(ADDRESS(ROW()-1, COLUMN())))=1,"",INDIRECT(ADDRESS(14,6))-INDIRECT(ADDRESS(14,7)))</f>
        <v/>
      </c>
      <c r="I7" s="73"/>
      <c r="J7" s="17" t="str">
        <f ca="1">IF(COUNT(F7:H7)=0,"",SUM(F7:H7)-IF(G5="",0,G5)-IF(G9="",0,G9))</f>
        <v/>
      </c>
      <c r="K7" s="75"/>
    </row>
    <row r="8" spans="2:12" ht="21" x14ac:dyDescent="0.25">
      <c r="B8" s="76">
        <v>3</v>
      </c>
      <c r="C8" s="69"/>
      <c r="D8" s="70"/>
      <c r="E8" s="71"/>
      <c r="F8" s="12" t="str">
        <f ca="1">INDIRECT(ADDRESS(29,7))&amp;":"&amp;INDIRECT(ADDRESS(29,6))</f>
        <v>:</v>
      </c>
      <c r="G8" s="7" t="str">
        <f ca="1">INDIRECT(ADDRESS(23,6))&amp;":"&amp;INDIRECT(ADDRESS(23,7))</f>
        <v>:</v>
      </c>
      <c r="H8" s="8" t="s">
        <v>7</v>
      </c>
      <c r="I8" s="73" t="str">
        <f ca="1">IF(COUNT(F9:H9)=0,"",COUNTIF(F9:H9,"&gt;0")+0.5*COUNTIF(F9:H9,0)+IFERROR(0.5-SIGN(H5)/2,0)+IFERROR(0.5-SIGN(H7)/2,0)+IFERROR(0.5-SIGN(#REF!)/2,0))</f>
        <v/>
      </c>
      <c r="J8" s="17"/>
      <c r="K8" s="75"/>
    </row>
    <row r="9" spans="2:12" ht="21.75" thickBot="1" x14ac:dyDescent="0.3">
      <c r="B9" s="77"/>
      <c r="C9" s="78"/>
      <c r="D9" s="79"/>
      <c r="E9" s="80"/>
      <c r="F9" s="20" t="str">
        <f ca="1">IF(LEN(INDIRECT(ADDRESS(ROW()-1, COLUMN())))=1,"",INDIRECT(ADDRESS(29,7))-INDIRECT(ADDRESS(29,6)))</f>
        <v/>
      </c>
      <c r="G9" s="19" t="str">
        <f ca="1">IF(LEN(INDIRECT(ADDRESS(ROW()-1, COLUMN())))=1,"",INDIRECT(ADDRESS(23,6))-INDIRECT(ADDRESS(23,7)))</f>
        <v/>
      </c>
      <c r="H9" s="59" t="s">
        <v>7</v>
      </c>
      <c r="I9" s="81"/>
      <c r="J9" s="19" t="str">
        <f ca="1">IF(COUNT(F9:H9)=0,"",SUM(F9:H9)-IF(H5="",0,H5)-IF(H7="",0,H7))</f>
        <v/>
      </c>
      <c r="K9" s="82"/>
    </row>
    <row r="13" spans="2:12" ht="21.75" thickBot="1" x14ac:dyDescent="0.3">
      <c r="B13" s="83" t="s">
        <v>4</v>
      </c>
      <c r="C13" s="83"/>
      <c r="D13" s="83"/>
      <c r="E13" s="83"/>
      <c r="F13" s="83"/>
      <c r="G13" s="83"/>
      <c r="H13" s="83"/>
      <c r="I13" s="83"/>
      <c r="J13" s="83"/>
    </row>
    <row r="14" spans="2:12" ht="19.5" thickBot="1" x14ac:dyDescent="0.3">
      <c r="B14" s="5">
        <v>2</v>
      </c>
      <c r="C14" s="84" t="str">
        <f ca="1">IF(ISBLANK(INDIRECT(ADDRESS(B14*2+2,3))),"",INDIRECT(ADDRESS(B14*2+2,3)))</f>
        <v/>
      </c>
      <c r="D14" s="84"/>
      <c r="E14" s="86"/>
      <c r="F14" s="25"/>
      <c r="G14" s="26"/>
      <c r="H14" s="87" t="str">
        <f ca="1">IF(ISBLANK(INDIRECT(ADDRESS(J14*2+2,3))),"",INDIRECT(ADDRESS(J14*2+2,3)))</f>
        <v/>
      </c>
      <c r="I14" s="84"/>
      <c r="J14" s="5">
        <v>3</v>
      </c>
      <c r="K14" s="29" t="s">
        <v>11</v>
      </c>
      <c r="L14" s="32"/>
    </row>
    <row r="15" spans="2:12" ht="30" customHeight="1" x14ac:dyDescent="0.25"/>
    <row r="16" spans="2:12" ht="21.75" thickBot="1" x14ac:dyDescent="0.3">
      <c r="B16" s="83" t="s">
        <v>5</v>
      </c>
      <c r="C16" s="83"/>
      <c r="D16" s="83"/>
      <c r="E16" s="83"/>
      <c r="F16" s="83"/>
      <c r="G16" s="83"/>
      <c r="H16" s="83"/>
      <c r="I16" s="83"/>
      <c r="J16" s="83"/>
    </row>
    <row r="17" spans="2:12" ht="19.5" thickBot="1" x14ac:dyDescent="0.3">
      <c r="B17" s="5">
        <v>1</v>
      </c>
      <c r="C17" s="84" t="str">
        <f ca="1">IF(ISBLANK(INDIRECT(ADDRESS(B17*2+2,3))),"",INDIRECT(ADDRESS(B17*2+2,3)))</f>
        <v/>
      </c>
      <c r="D17" s="84"/>
      <c r="E17" s="86"/>
      <c r="F17" s="25"/>
      <c r="G17" s="26"/>
      <c r="H17" s="87" t="str">
        <f ca="1">IF(ISBLANK(INDIRECT(ADDRESS(J17*2+2,3))),"",INDIRECT(ADDRESS(J17*2+2,3)))</f>
        <v/>
      </c>
      <c r="I17" s="84"/>
      <c r="J17" s="5">
        <v>2</v>
      </c>
      <c r="K17" s="29" t="s">
        <v>11</v>
      </c>
      <c r="L17" s="32"/>
    </row>
    <row r="18" spans="2:12" ht="30" customHeight="1" x14ac:dyDescent="0.25"/>
    <row r="19" spans="2:12" ht="21.75" thickBot="1" x14ac:dyDescent="0.3">
      <c r="B19" s="83" t="s">
        <v>6</v>
      </c>
      <c r="C19" s="83"/>
      <c r="D19" s="83"/>
      <c r="E19" s="83"/>
      <c r="F19" s="83"/>
      <c r="G19" s="83"/>
      <c r="H19" s="83"/>
      <c r="I19" s="83"/>
      <c r="J19" s="83"/>
    </row>
    <row r="20" spans="2:12" ht="19.5" thickBot="1" x14ac:dyDescent="0.3">
      <c r="B20" s="5">
        <v>3</v>
      </c>
      <c r="C20" s="84" t="str">
        <f ca="1">IF(ISBLANK(INDIRECT(ADDRESS(B20*2+2,3))),"",INDIRECT(ADDRESS(B20*2+2,3)))</f>
        <v/>
      </c>
      <c r="D20" s="84"/>
      <c r="E20" s="86"/>
      <c r="F20" s="25"/>
      <c r="G20" s="26"/>
      <c r="H20" s="87" t="str">
        <f ca="1">IF(ISBLANK(INDIRECT(ADDRESS(J20*2+2,3))),"",INDIRECT(ADDRESS(J20*2+2,3)))</f>
        <v/>
      </c>
      <c r="I20" s="84"/>
      <c r="J20" s="5">
        <v>1</v>
      </c>
      <c r="K20" s="29" t="s">
        <v>11</v>
      </c>
      <c r="L20" s="32"/>
    </row>
    <row r="21" spans="2:12" ht="29.25" customHeight="1" x14ac:dyDescent="0.25"/>
    <row r="22" spans="2:12" ht="21.75" thickBot="1" x14ac:dyDescent="0.3">
      <c r="B22" s="83" t="s">
        <v>8</v>
      </c>
      <c r="C22" s="83"/>
      <c r="D22" s="83"/>
      <c r="E22" s="83"/>
      <c r="F22" s="83"/>
      <c r="G22" s="83"/>
      <c r="H22" s="83"/>
      <c r="I22" s="83"/>
      <c r="J22" s="83"/>
    </row>
    <row r="23" spans="2:12" ht="19.5" thickBot="1" x14ac:dyDescent="0.3">
      <c r="B23" s="5">
        <v>3</v>
      </c>
      <c r="C23" s="84" t="str">
        <f ca="1">IF(ISBLANK(INDIRECT(ADDRESS(B23*2+2,3))),"",INDIRECT(ADDRESS(B23*2+2,3)))</f>
        <v/>
      </c>
      <c r="D23" s="84"/>
      <c r="E23" s="86"/>
      <c r="F23" s="25"/>
      <c r="G23" s="26"/>
      <c r="H23" s="87" t="str">
        <f ca="1">IF(ISBLANK(INDIRECT(ADDRESS(J23*2+2,3))),"",INDIRECT(ADDRESS(J23*2+2,3)))</f>
        <v/>
      </c>
      <c r="I23" s="84"/>
      <c r="J23" s="5">
        <v>2</v>
      </c>
      <c r="K23" s="29" t="s">
        <v>11</v>
      </c>
      <c r="L23" s="32"/>
    </row>
    <row r="24" spans="2:12" ht="30" customHeight="1" x14ac:dyDescent="0.25"/>
    <row r="25" spans="2:12" ht="21.75" thickBot="1" x14ac:dyDescent="0.3">
      <c r="B25" s="83" t="s">
        <v>9</v>
      </c>
      <c r="C25" s="83"/>
      <c r="D25" s="83"/>
      <c r="E25" s="83"/>
      <c r="F25" s="83"/>
      <c r="G25" s="83"/>
      <c r="H25" s="83"/>
      <c r="I25" s="83"/>
      <c r="J25" s="83"/>
    </row>
    <row r="26" spans="2:12" ht="19.5" thickBot="1" x14ac:dyDescent="0.3">
      <c r="B26" s="5">
        <v>2</v>
      </c>
      <c r="C26" s="84" t="str">
        <f ca="1">IF(ISBLANK(INDIRECT(ADDRESS(B26*2+2,3))),"",INDIRECT(ADDRESS(B26*2+2,3)))</f>
        <v/>
      </c>
      <c r="D26" s="84"/>
      <c r="E26" s="86"/>
      <c r="F26" s="25"/>
      <c r="G26" s="26"/>
      <c r="H26" s="87" t="str">
        <f ca="1">IF(ISBLANK(INDIRECT(ADDRESS(J26*2+2,3))),"",INDIRECT(ADDRESS(J26*2+2,3)))</f>
        <v/>
      </c>
      <c r="I26" s="84"/>
      <c r="J26" s="5">
        <v>1</v>
      </c>
      <c r="K26" s="29" t="s">
        <v>11</v>
      </c>
      <c r="L26" s="32"/>
    </row>
    <row r="27" spans="2:12" ht="30" customHeight="1" x14ac:dyDescent="0.25"/>
    <row r="28" spans="2:12" ht="21.75" thickBot="1" x14ac:dyDescent="0.3">
      <c r="B28" s="83" t="s">
        <v>13</v>
      </c>
      <c r="C28" s="83"/>
      <c r="D28" s="83"/>
      <c r="E28" s="83"/>
      <c r="F28" s="83"/>
      <c r="G28" s="83"/>
      <c r="H28" s="83"/>
      <c r="I28" s="83"/>
      <c r="J28" s="83"/>
    </row>
    <row r="29" spans="2:12" ht="19.5" thickBot="1" x14ac:dyDescent="0.3">
      <c r="B29" s="5">
        <v>1</v>
      </c>
      <c r="C29" s="84" t="str">
        <f ca="1">IF(ISBLANK(INDIRECT(ADDRESS(B29*2+2,3))),"",INDIRECT(ADDRESS(B29*2+2,3)))</f>
        <v/>
      </c>
      <c r="D29" s="84"/>
      <c r="E29" s="86"/>
      <c r="F29" s="25"/>
      <c r="G29" s="26"/>
      <c r="H29" s="87" t="str">
        <f ca="1">IF(ISBLANK(INDIRECT(ADDRESS(J29*2+2,3))),"",INDIRECT(ADDRESS(J29*2+2,3)))</f>
        <v/>
      </c>
      <c r="I29" s="84"/>
      <c r="J29" s="5">
        <v>3</v>
      </c>
      <c r="K29" s="29" t="s">
        <v>11</v>
      </c>
      <c r="L29" s="32"/>
    </row>
  </sheetData>
  <mergeCells count="32">
    <mergeCell ref="B25:J25"/>
    <mergeCell ref="C26:E26"/>
    <mergeCell ref="H26:I26"/>
    <mergeCell ref="B28:J28"/>
    <mergeCell ref="C29:E29"/>
    <mergeCell ref="H29:I29"/>
    <mergeCell ref="B19:J19"/>
    <mergeCell ref="C20:E20"/>
    <mergeCell ref="H20:I20"/>
    <mergeCell ref="B22:J22"/>
    <mergeCell ref="C23:E23"/>
    <mergeCell ref="H23:I23"/>
    <mergeCell ref="B13:J13"/>
    <mergeCell ref="C14:E14"/>
    <mergeCell ref="H14:I14"/>
    <mergeCell ref="B16:J16"/>
    <mergeCell ref="C17:E17"/>
    <mergeCell ref="H17:I17"/>
    <mergeCell ref="B6:B7"/>
    <mergeCell ref="C6:E7"/>
    <mergeCell ref="I6:I7"/>
    <mergeCell ref="K6:K7"/>
    <mergeCell ref="B8:B9"/>
    <mergeCell ref="C8:E9"/>
    <mergeCell ref="I8:I9"/>
    <mergeCell ref="K8:K9"/>
    <mergeCell ref="K4:K5"/>
    <mergeCell ref="B1:J1"/>
    <mergeCell ref="C3:E3"/>
    <mergeCell ref="B4:B5"/>
    <mergeCell ref="C4:E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4" workbookViewId="0">
      <selection activeCell="C8" sqref="C8:E9"/>
    </sheetView>
  </sheetViews>
  <sheetFormatPr defaultRowHeight="15" x14ac:dyDescent="0.25"/>
  <cols>
    <col min="1" max="1" width="4" style="56" customWidth="1"/>
    <col min="2" max="12" width="10.28515625" customWidth="1"/>
    <col min="13" max="13" width="10.28515625" style="31" customWidth="1"/>
    <col min="14" max="15" width="10.28515625" customWidth="1"/>
  </cols>
  <sheetData>
    <row r="1" spans="2:16" customFormat="1" ht="59.25" customHeight="1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2:16" customFormat="1" ht="15.75" thickBot="1" x14ac:dyDescent="0.3"/>
    <row r="3" spans="2:16" customFormat="1" ht="30" customHeight="1" thickBot="1" x14ac:dyDescent="0.3">
      <c r="B3" s="33"/>
      <c r="C3" s="61" t="s">
        <v>0</v>
      </c>
      <c r="D3" s="62"/>
      <c r="E3" s="63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">
        <v>7</v>
      </c>
      <c r="M3" s="4">
        <v>8</v>
      </c>
      <c r="N3" s="3" t="s">
        <v>1</v>
      </c>
      <c r="O3" s="1" t="s">
        <v>3</v>
      </c>
      <c r="P3" s="4" t="s">
        <v>2</v>
      </c>
    </row>
    <row r="4" spans="2:16" customFormat="1" ht="24" customHeight="1" x14ac:dyDescent="0.25">
      <c r="B4" s="64">
        <v>1</v>
      </c>
      <c r="C4" s="66" t="s">
        <v>16</v>
      </c>
      <c r="D4" s="67"/>
      <c r="E4" s="68"/>
      <c r="F4" s="10"/>
      <c r="G4" s="6" t="str">
        <f ca="1">INDIRECT(ADDRESS(33,6))&amp;":"&amp;INDIRECT(ADDRESS(33,7))</f>
        <v>10:6</v>
      </c>
      <c r="H4" s="6" t="str">
        <f ca="1">INDIRECT(ADDRESS(37,7))&amp;":"&amp;INDIRECT(ADDRESS(37,6))</f>
        <v>8:7</v>
      </c>
      <c r="I4" s="6" t="str">
        <f ca="1">INDIRECT(ADDRESS(44,6))&amp;":"&amp;INDIRECT(ADDRESS(44,7))</f>
        <v>13:8</v>
      </c>
      <c r="J4" s="6" t="str">
        <f ca="1">INDIRECT(ADDRESS(50,7))&amp;":"&amp;INDIRECT(ADDRESS(50,6))</f>
        <v>10:5</v>
      </c>
      <c r="K4" s="38" t="str">
        <f ca="1">INDIRECT(ADDRESS(55,6))&amp;":"&amp;INDIRECT(ADDRESS(55,7))</f>
        <v>10:9</v>
      </c>
      <c r="L4" s="38" t="str">
        <f ca="1">INDIRECT(ADDRESS(63,7))&amp;":"&amp;INDIRECT(ADDRESS(63,6))</f>
        <v>13:3</v>
      </c>
      <c r="M4" s="54" t="str">
        <f ca="1">INDIRECT(ADDRESS(24,6))&amp;":"&amp;INDIRECT(ADDRESS(24,7))</f>
        <v>9:11</v>
      </c>
      <c r="N4" s="98">
        <f ca="1">IF(COUNT(F5:M5)=0,"",COUNTIF(F5:M5,"&gt;0")+0.5*COUNTIF(F5:M5,0))</f>
        <v>6</v>
      </c>
      <c r="O4" s="24"/>
      <c r="P4" s="91">
        <v>1</v>
      </c>
    </row>
    <row r="5" spans="2:16" customFormat="1" ht="24" customHeight="1" x14ac:dyDescent="0.25">
      <c r="B5" s="65"/>
      <c r="C5" s="69"/>
      <c r="D5" s="70"/>
      <c r="E5" s="71"/>
      <c r="F5" s="14"/>
      <c r="G5" s="17">
        <f ca="1">IF(LEN(INDIRECT(ADDRESS(ROW()-1, COLUMN())))=1,"",INDIRECT(ADDRESS(33,6))-INDIRECT(ADDRESS(33,7)))</f>
        <v>4</v>
      </c>
      <c r="H5" s="17">
        <f ca="1">IF(LEN(INDIRECT(ADDRESS(ROW()-1, COLUMN())))=1,"",INDIRECT(ADDRESS(37,7))-INDIRECT(ADDRESS(37,6)))</f>
        <v>1</v>
      </c>
      <c r="I5" s="17">
        <f ca="1">IF(LEN(INDIRECT(ADDRESS(ROW()-1, COLUMN())))=1,"",INDIRECT(ADDRESS(44,6))-INDIRECT(ADDRESS(44,7)))</f>
        <v>5</v>
      </c>
      <c r="J5" s="17">
        <f ca="1">IF(LEN(INDIRECT(ADDRESS(ROW()-1, COLUMN())))=1,"",INDIRECT(ADDRESS(50,7))-INDIRECT(ADDRESS(50,6)))</f>
        <v>5</v>
      </c>
      <c r="K5" s="39">
        <f ca="1">IF(LEN(INDIRECT(ADDRESS(ROW()-1, COLUMN())))=1,"",INDIRECT(ADDRESS(55,6))-INDIRECT(ADDRESS(55,7)))</f>
        <v>1</v>
      </c>
      <c r="L5" s="39">
        <f ca="1">IF(LEN(INDIRECT(ADDRESS(ROW()-1, COLUMN())))=1,"",INDIRECT(ADDRESS(63,7))-INDIRECT(ADDRESS(63,6)))</f>
        <v>10</v>
      </c>
      <c r="M5" s="18">
        <f ca="1">IF(LEN(INDIRECT(ADDRESS(ROW()-1, COLUMN())))=1,"",INDIRECT(ADDRESS(24,6))-INDIRECT(ADDRESS(24,7)))</f>
        <v>-2</v>
      </c>
      <c r="N5" s="73"/>
      <c r="O5" s="17">
        <f ca="1">IF(COUNT(F5:M5)=0,"",SUM(F5:M5))</f>
        <v>24</v>
      </c>
      <c r="P5" s="90"/>
    </row>
    <row r="6" spans="2:16" customFormat="1" ht="24" customHeight="1" x14ac:dyDescent="0.25">
      <c r="B6" s="76">
        <v>2</v>
      </c>
      <c r="C6" s="69" t="s">
        <v>17</v>
      </c>
      <c r="D6" s="70"/>
      <c r="E6" s="71"/>
      <c r="F6" s="12" t="str">
        <f ca="1">INDIRECT(ADDRESS(33,7))&amp;":"&amp;INDIRECT(ADDRESS(33,6))</f>
        <v>6:10</v>
      </c>
      <c r="G6" s="8"/>
      <c r="H6" s="7" t="str">
        <f ca="1">INDIRECT(ADDRESS(45,6))&amp;":"&amp;INDIRECT(ADDRESS(45,7))</f>
        <v>4:13</v>
      </c>
      <c r="I6" s="7" t="str">
        <f ca="1">INDIRECT(ADDRESS(49,7))&amp;":"&amp;INDIRECT(ADDRESS(49,6))</f>
        <v>1:13</v>
      </c>
      <c r="J6" s="7" t="str">
        <f ca="1">INDIRECT(ADDRESS(56,6))&amp;":"&amp;INDIRECT(ADDRESS(56,7))</f>
        <v>4:13</v>
      </c>
      <c r="K6" s="40" t="str">
        <f ca="1">INDIRECT(ADDRESS(62,7))&amp;":"&amp;INDIRECT(ADDRESS(62,6))</f>
        <v>9:12</v>
      </c>
      <c r="L6" s="40" t="str">
        <f ca="1">INDIRECT(ADDRESS(25,6))&amp;":"&amp;INDIRECT(ADDRESS(25,7))</f>
        <v>13:3</v>
      </c>
      <c r="M6" s="11" t="str">
        <f ca="1">INDIRECT(ADDRESS(36,6))&amp;":"&amp;INDIRECT(ADDRESS(36,7))</f>
        <v>0:13</v>
      </c>
      <c r="N6" s="73">
        <f ca="1">IF(COUNT(F7:M7)=0,"",COUNTIF(F7:M7,"&gt;0")+0.5*COUNTIF(F7:M7,0))</f>
        <v>1</v>
      </c>
      <c r="O6" s="17"/>
      <c r="P6" s="89">
        <v>7</v>
      </c>
    </row>
    <row r="7" spans="2:16" customFormat="1" ht="24" customHeight="1" x14ac:dyDescent="0.25">
      <c r="B7" s="65"/>
      <c r="C7" s="69"/>
      <c r="D7" s="70"/>
      <c r="E7" s="71"/>
      <c r="F7" s="23">
        <f ca="1">IF(LEN(INDIRECT(ADDRESS(ROW()-1, COLUMN())))=1,"",INDIRECT(ADDRESS(33,7))-INDIRECT(ADDRESS(33,6)))</f>
        <v>-4</v>
      </c>
      <c r="G7" s="15"/>
      <c r="H7" s="17">
        <f ca="1">IF(LEN(INDIRECT(ADDRESS(ROW()-1, COLUMN())))=1,"",INDIRECT(ADDRESS(45,6))-INDIRECT(ADDRESS(45,7)))</f>
        <v>-9</v>
      </c>
      <c r="I7" s="17">
        <f ca="1">IF(LEN(INDIRECT(ADDRESS(ROW()-1, COLUMN())))=1,"",INDIRECT(ADDRESS(49,7))-INDIRECT(ADDRESS(49,6)))</f>
        <v>-12</v>
      </c>
      <c r="J7" s="17">
        <f ca="1">IF(LEN(INDIRECT(ADDRESS(ROW()-1, COLUMN())))=1,"",INDIRECT(ADDRESS(56,6))-INDIRECT(ADDRESS(56,7)))</f>
        <v>-9</v>
      </c>
      <c r="K7" s="39">
        <f ca="1">IF(LEN(INDIRECT(ADDRESS(ROW()-1, COLUMN())))=1,"",INDIRECT(ADDRESS(62,7))-INDIRECT(ADDRESS(62,6)))</f>
        <v>-3</v>
      </c>
      <c r="L7" s="39">
        <f ca="1">IF(LEN(INDIRECT(ADDRESS(ROW()-1, COLUMN())))=1,"",INDIRECT(ADDRESS(25,6))-INDIRECT(ADDRESS(25,7)))</f>
        <v>10</v>
      </c>
      <c r="M7" s="18">
        <f ca="1">IF(LEN(INDIRECT(ADDRESS(ROW()-1, COLUMN())))=1,"",INDIRECT(ADDRESS(36,6))-INDIRECT(ADDRESS(36,7)))</f>
        <v>-13</v>
      </c>
      <c r="N7" s="73"/>
      <c r="O7" s="17">
        <f ca="1">IF(COUNT(F7:M7)=0,"",SUM(F7:M7))</f>
        <v>-40</v>
      </c>
      <c r="P7" s="90"/>
    </row>
    <row r="8" spans="2:16" customFormat="1" ht="24" customHeight="1" x14ac:dyDescent="0.25">
      <c r="B8" s="76">
        <v>3</v>
      </c>
      <c r="C8" s="69" t="s">
        <v>18</v>
      </c>
      <c r="D8" s="70"/>
      <c r="E8" s="71"/>
      <c r="F8" s="12" t="str">
        <f ca="1">INDIRECT(ADDRESS(37,6))&amp;":"&amp;INDIRECT(ADDRESS(37,7))</f>
        <v>7:8</v>
      </c>
      <c r="G8" s="7" t="str">
        <f ca="1">INDIRECT(ADDRESS(45,7))&amp;":"&amp;INDIRECT(ADDRESS(45,6))</f>
        <v>13:4</v>
      </c>
      <c r="H8" s="8"/>
      <c r="I8" s="7" t="str">
        <f ca="1">INDIRECT(ADDRESS(57,6))&amp;":"&amp;INDIRECT(ADDRESS(57,7))</f>
        <v>9:10</v>
      </c>
      <c r="J8" s="7" t="str">
        <f ca="1">INDIRECT(ADDRESS(61,7))&amp;":"&amp;INDIRECT(ADDRESS(61,6))</f>
        <v>6:13</v>
      </c>
      <c r="K8" s="40" t="str">
        <f ca="1">INDIRECT(ADDRESS(26,6))&amp;":"&amp;INDIRECT(ADDRESS(26,7))</f>
        <v>13:6</v>
      </c>
      <c r="L8" s="40" t="str">
        <f ca="1">INDIRECT(ADDRESS(32,7))&amp;":"&amp;INDIRECT(ADDRESS(32,6))</f>
        <v>13:1</v>
      </c>
      <c r="M8" s="11" t="str">
        <f ca="1">INDIRECT(ADDRESS(48,6))&amp;":"&amp;INDIRECT(ADDRESS(48,7))</f>
        <v>13:4</v>
      </c>
      <c r="N8" s="73">
        <f ca="1">IF(COUNT(F9:M9)=0,"",COUNTIF(F9:M9,"&gt;0")+0.5*COUNTIF(F9:M9,0))</f>
        <v>4</v>
      </c>
      <c r="O8" s="17"/>
      <c r="P8" s="89">
        <v>4</v>
      </c>
    </row>
    <row r="9" spans="2:16" customFormat="1" ht="24" customHeight="1" x14ac:dyDescent="0.25">
      <c r="B9" s="65"/>
      <c r="C9" s="69"/>
      <c r="D9" s="70"/>
      <c r="E9" s="71"/>
      <c r="F9" s="23">
        <f ca="1">IF(LEN(INDIRECT(ADDRESS(ROW()-1, COLUMN())))=1,"",INDIRECT(ADDRESS(37,6))-INDIRECT(ADDRESS(37,7)))</f>
        <v>-1</v>
      </c>
      <c r="G9" s="17">
        <f ca="1">IF(LEN(INDIRECT(ADDRESS(ROW()-1, COLUMN())))=1,"",INDIRECT(ADDRESS(45,7))-INDIRECT(ADDRESS(45,6)))</f>
        <v>9</v>
      </c>
      <c r="H9" s="15"/>
      <c r="I9" s="17">
        <f ca="1">IF(LEN(INDIRECT(ADDRESS(ROW()-1, COLUMN())))=1,"",INDIRECT(ADDRESS(57,6))-INDIRECT(ADDRESS(57,7)))</f>
        <v>-1</v>
      </c>
      <c r="J9" s="17">
        <f ca="1">IF(LEN(INDIRECT(ADDRESS(ROW()-1, COLUMN())))=1,"",INDIRECT(ADDRESS(61,7))-INDIRECT(ADDRESS(61,6)))</f>
        <v>-7</v>
      </c>
      <c r="K9" s="39">
        <f ca="1">IF(LEN(INDIRECT(ADDRESS(ROW()-1, COLUMN())))=1,"",INDIRECT(ADDRESS(26,6))-INDIRECT(ADDRESS(26,7)))</f>
        <v>7</v>
      </c>
      <c r="L9" s="39">
        <f ca="1">IF(LEN(INDIRECT(ADDRESS(ROW()-1, COLUMN())))=1,"",INDIRECT(ADDRESS(32,7))-INDIRECT(ADDRESS(32,6)))</f>
        <v>12</v>
      </c>
      <c r="M9" s="18">
        <f ca="1">IF(LEN(INDIRECT(ADDRESS(ROW()-1, COLUMN())))=1,"",INDIRECT(ADDRESS(48,6))-INDIRECT(ADDRESS(48,7)))</f>
        <v>9</v>
      </c>
      <c r="N9" s="73"/>
      <c r="O9" s="17">
        <f ca="1">IF(COUNT(F9:M9)=0,"",SUM(F9:M9))</f>
        <v>28</v>
      </c>
      <c r="P9" s="90"/>
    </row>
    <row r="10" spans="2:16" customFormat="1" ht="24" customHeight="1" x14ac:dyDescent="0.25">
      <c r="B10" s="76">
        <v>4</v>
      </c>
      <c r="C10" s="69" t="s">
        <v>19</v>
      </c>
      <c r="D10" s="70"/>
      <c r="E10" s="71"/>
      <c r="F10" s="12" t="str">
        <f ca="1">INDIRECT(ADDRESS(44,7))&amp;":"&amp;INDIRECT(ADDRESS(44,6))</f>
        <v>8:13</v>
      </c>
      <c r="G10" s="7" t="str">
        <f ca="1">INDIRECT(ADDRESS(49,6))&amp;":"&amp;INDIRECT(ADDRESS(49,7))</f>
        <v>13:1</v>
      </c>
      <c r="H10" s="7" t="str">
        <f ca="1">INDIRECT(ADDRESS(57,7))&amp;":"&amp;INDIRECT(ADDRESS(57,6))</f>
        <v>10:9</v>
      </c>
      <c r="I10" s="8"/>
      <c r="J10" s="7" t="str">
        <f ca="1">INDIRECT(ADDRESS(27,6))&amp;":"&amp;INDIRECT(ADDRESS(27,7))</f>
        <v>3:13</v>
      </c>
      <c r="K10" s="40" t="str">
        <f ca="1">INDIRECT(ADDRESS(31,7))&amp;":"&amp;INDIRECT(ADDRESS(31,6))</f>
        <v>13:12</v>
      </c>
      <c r="L10" s="40" t="str">
        <f ca="1">INDIRECT(ADDRESS(38,6))&amp;":"&amp;INDIRECT(ADDRESS(38,7))</f>
        <v>13:7</v>
      </c>
      <c r="M10" s="11" t="str">
        <f ca="1">INDIRECT(ADDRESS(60,6))&amp;":"&amp;INDIRECT(ADDRESS(60,7))</f>
        <v>19:9</v>
      </c>
      <c r="N10" s="73">
        <f ca="1">IF(COUNT(F11:M11)=0,"",COUNTIF(F11:M11,"&gt;0")+0.5*COUNTIF(F11:M11,0))</f>
        <v>5</v>
      </c>
      <c r="O10" s="17"/>
      <c r="P10" s="89">
        <v>3</v>
      </c>
    </row>
    <row r="11" spans="2:16" customFormat="1" ht="24" customHeight="1" x14ac:dyDescent="0.25">
      <c r="B11" s="65"/>
      <c r="C11" s="69"/>
      <c r="D11" s="70"/>
      <c r="E11" s="71"/>
      <c r="F11" s="23">
        <f ca="1">IF(LEN(INDIRECT(ADDRESS(ROW()-1, COLUMN())))=1,"",INDIRECT(ADDRESS(44,7))-INDIRECT(ADDRESS(44,6)))</f>
        <v>-5</v>
      </c>
      <c r="G11" s="17">
        <f ca="1">IF(LEN(INDIRECT(ADDRESS(ROW()-1, COLUMN())))=1,"",INDIRECT(ADDRESS(49,6))-INDIRECT(ADDRESS(49,7)))</f>
        <v>12</v>
      </c>
      <c r="H11" s="17">
        <f ca="1">IF(LEN(INDIRECT(ADDRESS(ROW()-1, COLUMN())))=1,"",INDIRECT(ADDRESS(57,7))-INDIRECT(ADDRESS(57,6)))</f>
        <v>1</v>
      </c>
      <c r="I11" s="15"/>
      <c r="J11" s="17">
        <f ca="1">IF(LEN(INDIRECT(ADDRESS(ROW()-1, COLUMN())))=1,"",INDIRECT(ADDRESS(27,6))-INDIRECT(ADDRESS(27,7)))</f>
        <v>-10</v>
      </c>
      <c r="K11" s="39">
        <f ca="1">IF(LEN(INDIRECT(ADDRESS(ROW()-1, COLUMN())))=1,"",INDIRECT(ADDRESS(31,7))-INDIRECT(ADDRESS(31,6)))</f>
        <v>1</v>
      </c>
      <c r="L11" s="39">
        <f ca="1">IF(LEN(INDIRECT(ADDRESS(ROW()-1, COLUMN())))=1,"",INDIRECT(ADDRESS(38,6))-INDIRECT(ADDRESS(38,7)))</f>
        <v>6</v>
      </c>
      <c r="M11" s="18">
        <f ca="1">IF(LEN(INDIRECT(ADDRESS(ROW()-1, COLUMN())))=1,"",INDIRECT(ADDRESS(60,6))-INDIRECT(ADDRESS(60,7)))</f>
        <v>10</v>
      </c>
      <c r="N11" s="73"/>
      <c r="O11" s="17">
        <f ca="1">IF(COUNT(F11:M11)=0,"",SUM(F11:M11))</f>
        <v>15</v>
      </c>
      <c r="P11" s="90"/>
    </row>
    <row r="12" spans="2:16" customFormat="1" ht="24" customHeight="1" x14ac:dyDescent="0.25">
      <c r="B12" s="76">
        <v>5</v>
      </c>
      <c r="C12" s="69" t="s">
        <v>20</v>
      </c>
      <c r="D12" s="70"/>
      <c r="E12" s="71"/>
      <c r="F12" s="12" t="str">
        <f ca="1">INDIRECT(ADDRESS(50,6))&amp;":"&amp;INDIRECT(ADDRESS(50,7))</f>
        <v>5:10</v>
      </c>
      <c r="G12" s="7" t="str">
        <f ca="1">INDIRECT(ADDRESS(56,7))&amp;":"&amp;INDIRECT(ADDRESS(56,6))</f>
        <v>13:4</v>
      </c>
      <c r="H12" s="7" t="str">
        <f ca="1">INDIRECT(ADDRESS(61,6))&amp;":"&amp;INDIRECT(ADDRESS(61,7))</f>
        <v>13:6</v>
      </c>
      <c r="I12" s="7" t="str">
        <f ca="1">INDIRECT(ADDRESS(27,7))&amp;":"&amp;INDIRECT(ADDRESS(27,6))</f>
        <v>13:3</v>
      </c>
      <c r="J12" s="8"/>
      <c r="K12" s="40" t="str">
        <f ca="1">INDIRECT(ADDRESS(39,6))&amp;":"&amp;INDIRECT(ADDRESS(39,7))</f>
        <v>13:3</v>
      </c>
      <c r="L12" s="40" t="str">
        <f ca="1">INDIRECT(ADDRESS(43,7))&amp;":"&amp;INDIRECT(ADDRESS(43,6))</f>
        <v>13:2</v>
      </c>
      <c r="M12" s="11" t="str">
        <f ca="1">INDIRECT(ADDRESS(30,7))&amp;":"&amp;INDIRECT(ADDRESS(30,6))</f>
        <v>13:10</v>
      </c>
      <c r="N12" s="73">
        <f ca="1">IF(COUNT(F13:M13)=0,"",COUNTIF(F13:M13,"&gt;0")+0.5*COUNTIF(F13:M13,0))</f>
        <v>6</v>
      </c>
      <c r="O12" s="17"/>
      <c r="P12" s="89">
        <v>2</v>
      </c>
    </row>
    <row r="13" spans="2:16" customFormat="1" ht="24" customHeight="1" x14ac:dyDescent="0.25">
      <c r="B13" s="65"/>
      <c r="C13" s="69"/>
      <c r="D13" s="70"/>
      <c r="E13" s="71"/>
      <c r="F13" s="23">
        <f ca="1">IF(LEN(INDIRECT(ADDRESS(ROW()-1, COLUMN())))=1,"",INDIRECT(ADDRESS(50,6))-INDIRECT(ADDRESS(50,7)))</f>
        <v>-5</v>
      </c>
      <c r="G13" s="17">
        <f ca="1">IF(LEN(INDIRECT(ADDRESS(ROW()-1, COLUMN())))=1,"",INDIRECT(ADDRESS(56,7))-INDIRECT(ADDRESS(56,6)))</f>
        <v>9</v>
      </c>
      <c r="H13" s="17">
        <f ca="1">IF(LEN(INDIRECT(ADDRESS(ROW()-1, COLUMN())))=1,"",INDIRECT(ADDRESS(61,6))-INDIRECT(ADDRESS(61,7)))</f>
        <v>7</v>
      </c>
      <c r="I13" s="17">
        <f ca="1">IF(LEN(INDIRECT(ADDRESS(ROW()-1, COLUMN())))=1,"",INDIRECT(ADDRESS(27,7))-INDIRECT(ADDRESS(27,6)))</f>
        <v>10</v>
      </c>
      <c r="J13" s="15"/>
      <c r="K13" s="39">
        <f ca="1">IF(LEN(INDIRECT(ADDRESS(ROW()-1, COLUMN())))=1,"",INDIRECT(ADDRESS(39,6))-INDIRECT(ADDRESS(39,7)))</f>
        <v>10</v>
      </c>
      <c r="L13" s="39">
        <f ca="1">IF(LEN(INDIRECT(ADDRESS(ROW()-1, COLUMN())))=1,"",INDIRECT(ADDRESS(43,7))-INDIRECT(ADDRESS(43,6)))</f>
        <v>11</v>
      </c>
      <c r="M13" s="18">
        <f ca="1">IF(LEN(INDIRECT(ADDRESS(ROW()-1, COLUMN())))=1,"",INDIRECT(ADDRESS(30,7))-INDIRECT(ADDRESS(30,6)))</f>
        <v>3</v>
      </c>
      <c r="N13" s="73"/>
      <c r="O13" s="17">
        <f ca="1">IF(COUNT(F13:M13)=0,"",SUM(F13:M13))</f>
        <v>45</v>
      </c>
      <c r="P13" s="90"/>
    </row>
    <row r="14" spans="2:16" customFormat="1" ht="24" customHeight="1" x14ac:dyDescent="0.25">
      <c r="B14" s="76">
        <v>6</v>
      </c>
      <c r="C14" s="69" t="s">
        <v>21</v>
      </c>
      <c r="D14" s="70"/>
      <c r="E14" s="71"/>
      <c r="F14" s="12" t="str">
        <f ca="1">INDIRECT(ADDRESS(55,7))&amp;":"&amp;INDIRECT(ADDRESS(55,6))</f>
        <v>9:10</v>
      </c>
      <c r="G14" s="7" t="str">
        <f ca="1">INDIRECT(ADDRESS(62,6))&amp;":"&amp;INDIRECT(ADDRESS(62,7))</f>
        <v>12:9</v>
      </c>
      <c r="H14" s="7" t="str">
        <f ca="1">INDIRECT(ADDRESS(26,7))&amp;":"&amp;INDIRECT(ADDRESS(26,6))</f>
        <v>6:13</v>
      </c>
      <c r="I14" s="7" t="str">
        <f ca="1">INDIRECT(ADDRESS(31,6))&amp;":"&amp;INDIRECT(ADDRESS(31,7))</f>
        <v>12:13</v>
      </c>
      <c r="J14" s="7" t="str">
        <f ca="1">INDIRECT(ADDRESS(39,7))&amp;":"&amp;INDIRECT(ADDRESS(39,6))</f>
        <v>3:13</v>
      </c>
      <c r="K14" s="41"/>
      <c r="L14" s="50" t="str">
        <f ca="1">INDIRECT(ADDRESS(51,6))&amp;":"&amp;INDIRECT(ADDRESS(51,7))</f>
        <v>13:2</v>
      </c>
      <c r="M14" s="45" t="str">
        <f ca="1">INDIRECT(ADDRESS(42,7))&amp;":"&amp;INDIRECT(ADDRESS(42,6))</f>
        <v>13:6</v>
      </c>
      <c r="N14" s="73">
        <f ca="1">IF(COUNT(F15:M15)=0,"",COUNTIF(F15:M15,"&gt;0")+0.5*COUNTIF(F15:M15,0))</f>
        <v>3</v>
      </c>
      <c r="O14" s="17"/>
      <c r="P14" s="89">
        <v>5</v>
      </c>
    </row>
    <row r="15" spans="2:16" customFormat="1" ht="24" customHeight="1" x14ac:dyDescent="0.25">
      <c r="B15" s="65"/>
      <c r="C15" s="69"/>
      <c r="D15" s="70"/>
      <c r="E15" s="71"/>
      <c r="F15" s="23">
        <f ca="1">IF(LEN(INDIRECT(ADDRESS(ROW()-1, COLUMN())))=1,"",INDIRECT(ADDRESS(55,7))-INDIRECT(ADDRESS(55,6)))</f>
        <v>-1</v>
      </c>
      <c r="G15" s="17">
        <f ca="1">IF(LEN(INDIRECT(ADDRESS(ROW()-1, COLUMN())))=1,"",INDIRECT(ADDRESS(62,6))-INDIRECT(ADDRESS(62,7)))</f>
        <v>3</v>
      </c>
      <c r="H15" s="17">
        <f ca="1">IF(LEN(INDIRECT(ADDRESS(ROW()-1, COLUMN())))=1,"",INDIRECT(ADDRESS(26,7))-INDIRECT(ADDRESS(26,6)))</f>
        <v>-7</v>
      </c>
      <c r="I15" s="17">
        <f ca="1">IF(LEN(INDIRECT(ADDRESS(ROW()-1, COLUMN())))=1,"",INDIRECT(ADDRESS(31,6))-INDIRECT(ADDRESS(31,7)))</f>
        <v>-1</v>
      </c>
      <c r="J15" s="17">
        <f ca="1">IF(LEN(INDIRECT(ADDRESS(ROW()-1, COLUMN())))=1,"",INDIRECT(ADDRESS(39,7))-INDIRECT(ADDRESS(39,6)))</f>
        <v>-10</v>
      </c>
      <c r="K15" s="42"/>
      <c r="L15" s="51">
        <f ca="1">IF(LEN(INDIRECT(ADDRESS(ROW()-1, COLUMN())))=1,"",INDIRECT(ADDRESS(51,6))-INDIRECT(ADDRESS(51,7)))</f>
        <v>11</v>
      </c>
      <c r="M15" s="46">
        <f ca="1">IF(LEN(INDIRECT(ADDRESS(ROW()-1, COLUMN())))=1,"",INDIRECT(ADDRESS(42,7))-INDIRECT(ADDRESS(42,6)))</f>
        <v>7</v>
      </c>
      <c r="N15" s="73"/>
      <c r="O15" s="17">
        <f ca="1">IF(COUNT(F15:M15)=0,"",SUM(F15:M15))</f>
        <v>2</v>
      </c>
      <c r="P15" s="90"/>
    </row>
    <row r="16" spans="2:16" customFormat="1" ht="24" customHeight="1" x14ac:dyDescent="0.25">
      <c r="B16" s="93">
        <v>7</v>
      </c>
      <c r="C16" s="94" t="s">
        <v>22</v>
      </c>
      <c r="D16" s="95"/>
      <c r="E16" s="96"/>
      <c r="F16" s="34" t="str">
        <f ca="1">INDIRECT(ADDRESS(63,6))&amp;":"&amp;INDIRECT(ADDRESS(63,7))</f>
        <v>3:13</v>
      </c>
      <c r="G16" s="35" t="str">
        <f ca="1">INDIRECT(ADDRESS(25,7))&amp;":"&amp;INDIRECT(ADDRESS(25,6))</f>
        <v>3:13</v>
      </c>
      <c r="H16" s="35" t="str">
        <f ca="1">INDIRECT(ADDRESS(32,6))&amp;":"&amp;INDIRECT(ADDRESS(32,7))</f>
        <v>1:13</v>
      </c>
      <c r="I16" s="35" t="str">
        <f ca="1">INDIRECT(ADDRESS(38,7))&amp;":"&amp;INDIRECT(ADDRESS(38,6))</f>
        <v>7:13</v>
      </c>
      <c r="J16" s="35" t="str">
        <f ca="1">INDIRECT(ADDRESS(43,6))&amp;":"&amp;INDIRECT(ADDRESS(43,7))</f>
        <v>2:13</v>
      </c>
      <c r="K16" s="43" t="str">
        <f ca="1">INDIRECT(ADDRESS(51,7))&amp;":"&amp;INDIRECT(ADDRESS(51,6))</f>
        <v>2:13</v>
      </c>
      <c r="L16" s="52"/>
      <c r="M16" s="37" t="str">
        <f ca="1">INDIRECT(ADDRESS(54,7))&amp;":"&amp;INDIRECT(ADDRESS(54,6))</f>
        <v>3:13</v>
      </c>
      <c r="N16" s="73">
        <f ca="1">IF(COUNT(F17:M17)=0,"",COUNTIF(F17:M17,"&gt;0")+0.5*COUNTIF(F17:M17,0))</f>
        <v>0</v>
      </c>
      <c r="O16" s="36"/>
      <c r="P16" s="97">
        <v>8</v>
      </c>
    </row>
    <row r="17" spans="2:16" customFormat="1" ht="24" customHeight="1" x14ac:dyDescent="0.25">
      <c r="B17" s="93"/>
      <c r="C17" s="99"/>
      <c r="D17" s="100"/>
      <c r="E17" s="101"/>
      <c r="F17" s="47">
        <f ca="1">IF(LEN(INDIRECT(ADDRESS(ROW()-1, COLUMN())))=1,"",INDIRECT(ADDRESS(63,6))-INDIRECT(ADDRESS(63,7)))</f>
        <v>-10</v>
      </c>
      <c r="G17" s="48">
        <f ca="1">IF(LEN(INDIRECT(ADDRESS(ROW()-1, COLUMN())))=1,"",INDIRECT(ADDRESS(25,7))-INDIRECT(ADDRESS(25,6)))</f>
        <v>-10</v>
      </c>
      <c r="H17" s="48">
        <f ca="1">IF(LEN(INDIRECT(ADDRESS(ROW()-1, COLUMN())))=1,"",INDIRECT(ADDRESS(32,6))-INDIRECT(ADDRESS(32,7)))</f>
        <v>-12</v>
      </c>
      <c r="I17" s="48">
        <f ca="1">IF(LEN(INDIRECT(ADDRESS(ROW()-1, COLUMN())))=1,"",INDIRECT(ADDRESS(38,7))-INDIRECT(ADDRESS(38,6)))</f>
        <v>-6</v>
      </c>
      <c r="J17" s="48">
        <f ca="1">IF(LEN(INDIRECT(ADDRESS(ROW()-1, COLUMN())))=1,"",INDIRECT(ADDRESS(43,6))-INDIRECT(ADDRESS(43,7)))</f>
        <v>-11</v>
      </c>
      <c r="K17" s="49">
        <f ca="1">IF(LEN(INDIRECT(ADDRESS(ROW()-1, COLUMN())))=1,"",INDIRECT(ADDRESS(51,7))-INDIRECT(ADDRESS(51,6)))</f>
        <v>-11</v>
      </c>
      <c r="L17" s="53"/>
      <c r="M17" s="55">
        <f ca="1">IF(LEN(INDIRECT(ADDRESS(ROW()-1, COLUMN())))=1,"",INDIRECT(ADDRESS(54,7))-INDIRECT(ADDRESS(54,6)))</f>
        <v>-10</v>
      </c>
      <c r="N17" s="102"/>
      <c r="O17" s="48">
        <f ca="1">IF(COUNT(F17:M17)=0,"",SUM(F17:M17))</f>
        <v>-70</v>
      </c>
      <c r="P17" s="97"/>
    </row>
    <row r="18" spans="2:16" customFormat="1" ht="24" customHeight="1" x14ac:dyDescent="0.25">
      <c r="B18" s="76">
        <v>8</v>
      </c>
      <c r="C18" s="69" t="s">
        <v>15</v>
      </c>
      <c r="D18" s="70"/>
      <c r="E18" s="71"/>
      <c r="F18" s="12" t="str">
        <f ca="1">INDIRECT(ADDRESS(24,7))&amp;":"&amp;INDIRECT(ADDRESS(24,6))</f>
        <v>11:9</v>
      </c>
      <c r="G18" s="7" t="str">
        <f ca="1">INDIRECT(ADDRESS(36,7))&amp;":"&amp;INDIRECT(ADDRESS(36,6))</f>
        <v>13:0</v>
      </c>
      <c r="H18" s="7" t="str">
        <f ca="1">INDIRECT(ADDRESS(48,7))&amp;":"&amp;INDIRECT(ADDRESS(48,6))</f>
        <v>4:13</v>
      </c>
      <c r="I18" s="7" t="str">
        <f ca="1">INDIRECT(ADDRESS(60,7))&amp;":"&amp;INDIRECT(ADDRESS(60,6))</f>
        <v>9:19</v>
      </c>
      <c r="J18" s="7" t="str">
        <f ca="1">INDIRECT(ADDRESS(30,6))&amp;":"&amp;INDIRECT(ADDRESS(30,7))</f>
        <v>10:13</v>
      </c>
      <c r="K18" s="50" t="str">
        <f ca="1">INDIRECT(ADDRESS(42,6))&amp;":"&amp;INDIRECT(ADDRESS(42,7))</f>
        <v>6:13</v>
      </c>
      <c r="L18" s="50" t="str">
        <f ca="1">INDIRECT(ADDRESS(54,6))&amp;":"&amp;INDIRECT(ADDRESS(54,7))</f>
        <v>13:3</v>
      </c>
      <c r="M18" s="13"/>
      <c r="N18" s="73">
        <f ca="1">IF(COUNT(F19:M19)=0,"",COUNTIF(F19:M19,"&gt;0")+0.5*COUNTIF(F19:M19,0))</f>
        <v>3</v>
      </c>
      <c r="O18" s="17"/>
      <c r="P18" s="89">
        <v>6</v>
      </c>
    </row>
    <row r="19" spans="2:16" customFormat="1" ht="24" customHeight="1" thickBot="1" x14ac:dyDescent="0.3">
      <c r="B19" s="77"/>
      <c r="C19" s="78"/>
      <c r="D19" s="79"/>
      <c r="E19" s="80"/>
      <c r="F19" s="20">
        <f ca="1">IF(LEN(INDIRECT(ADDRESS(ROW()-1, COLUMN())))=1,"",INDIRECT(ADDRESS(24,7))-INDIRECT(ADDRESS(24,6)))</f>
        <v>2</v>
      </c>
      <c r="G19" s="19">
        <f ca="1">IF(LEN(INDIRECT(ADDRESS(ROW()-1, COLUMN())))=1,"",INDIRECT(ADDRESS(36,7))-INDIRECT(ADDRESS(36,6)))</f>
        <v>13</v>
      </c>
      <c r="H19" s="19">
        <f ca="1">IF(LEN(INDIRECT(ADDRESS(ROW()-1, COLUMN())))=1,"",INDIRECT(ADDRESS(48,7))-INDIRECT(ADDRESS(48,6)))</f>
        <v>-9</v>
      </c>
      <c r="I19" s="19">
        <f ca="1">IF(LEN(INDIRECT(ADDRESS(ROW()-1, COLUMN())))=1,"",INDIRECT(ADDRESS(60,7))-INDIRECT(ADDRESS(60,6)))</f>
        <v>-10</v>
      </c>
      <c r="J19" s="19">
        <f ca="1">IF(LEN(INDIRECT(ADDRESS(ROW()-1, COLUMN())))=1,"",INDIRECT(ADDRESS(30,6))-INDIRECT(ADDRESS(30,7)))</f>
        <v>-3</v>
      </c>
      <c r="K19" s="44">
        <f ca="1">IF(LEN(INDIRECT(ADDRESS(ROW()-1, COLUMN())))=1,"",INDIRECT(ADDRESS(42,6))-INDIRECT(ADDRESS(42,7)))</f>
        <v>-7</v>
      </c>
      <c r="L19" s="44">
        <f ca="1">IF(LEN(INDIRECT(ADDRESS(ROW()-1, COLUMN())))=1,"",INDIRECT(ADDRESS(54,6))-INDIRECT(ADDRESS(54,7)))</f>
        <v>10</v>
      </c>
      <c r="M19" s="16"/>
      <c r="N19" s="81"/>
      <c r="O19" s="19">
        <f ca="1">IF(COUNT(F19:M19)=0,"",SUM(F19:M19))</f>
        <v>-4</v>
      </c>
      <c r="P19" s="92"/>
    </row>
    <row r="20" spans="2:16" customFormat="1" x14ac:dyDescent="0.25"/>
    <row r="21" spans="2:16" customFormat="1" x14ac:dyDescent="0.25"/>
    <row r="22" spans="2:16" customFormat="1" x14ac:dyDescent="0.25"/>
    <row r="23" spans="2:16" customFormat="1" ht="30" customHeight="1" thickBot="1" x14ac:dyDescent="0.3">
      <c r="B23" s="83" t="s">
        <v>4</v>
      </c>
      <c r="C23" s="83"/>
      <c r="D23" s="83"/>
      <c r="E23" s="83"/>
      <c r="F23" s="83"/>
      <c r="G23" s="83"/>
      <c r="H23" s="83"/>
      <c r="I23" s="83"/>
      <c r="J23" s="83"/>
      <c r="K23" s="83"/>
    </row>
    <row r="24" spans="2:16" customFormat="1" ht="30" customHeight="1" thickBot="1" x14ac:dyDescent="0.3">
      <c r="B24" s="5">
        <v>1</v>
      </c>
      <c r="C24" s="84" t="str">
        <f ca="1">IF(ISBLANK(INDIRECT(ADDRESS(B24*2+2,3))),"",INDIRECT(ADDRESS(B24*2+2,3)))</f>
        <v>Петроград (Ткаченко Волков)</v>
      </c>
      <c r="D24" s="84"/>
      <c r="E24" s="86"/>
      <c r="F24" s="25">
        <v>9</v>
      </c>
      <c r="G24" s="26">
        <v>11</v>
      </c>
      <c r="H24" s="87" t="str">
        <f ca="1">IF(ISBLANK(INDIRECT(ADDRESS(K24*2+2,3))),"",INDIRECT(ADDRESS(K24*2+2,3)))</f>
        <v>Памир</v>
      </c>
      <c r="I24" s="84"/>
      <c r="J24" s="84"/>
      <c r="K24" s="5">
        <v>8</v>
      </c>
      <c r="L24" s="29" t="s">
        <v>11</v>
      </c>
      <c r="M24" s="30">
        <v>1</v>
      </c>
    </row>
    <row r="25" spans="2:16" customFormat="1" ht="30" customHeight="1" thickBot="1" x14ac:dyDescent="0.3">
      <c r="B25" s="5">
        <v>2</v>
      </c>
      <c r="C25" s="84" t="str">
        <f ca="1">IF(ISBLANK(INDIRECT(ADDRESS(B25*2+2,3))),"",INDIRECT(ADDRESS(B25*2+2,3)))</f>
        <v>Робот (БогдановаРылова)</v>
      </c>
      <c r="D25" s="84"/>
      <c r="E25" s="86"/>
      <c r="F25" s="25">
        <v>13</v>
      </c>
      <c r="G25" s="26">
        <v>3</v>
      </c>
      <c r="H25" s="87" t="str">
        <f ca="1">IF(ISBLANK(INDIRECT(ADDRESS(K25*2+2,3))),"",INDIRECT(ADDRESS(K25*2+2,3)))</f>
        <v>Каштанка (Даша Курицына, Виктор Додин)</v>
      </c>
      <c r="I25" s="84"/>
      <c r="J25" s="84"/>
      <c r="K25" s="5">
        <v>7</v>
      </c>
      <c r="L25" s="29" t="s">
        <v>11</v>
      </c>
      <c r="M25" s="30">
        <v>2</v>
      </c>
    </row>
    <row r="26" spans="2:16" customFormat="1" ht="30" customHeight="1" thickBot="1" x14ac:dyDescent="0.3">
      <c r="B26" s="5">
        <v>3</v>
      </c>
      <c r="C26" s="84" t="str">
        <f ca="1">IF(ISBLANK(INDIRECT(ADDRESS(B26*2+2,3))),"",INDIRECT(ADDRESS(B26*2+2,3)))</f>
        <v>ToBeDecided (Северов Денисенко)</v>
      </c>
      <c r="D26" s="84"/>
      <c r="E26" s="86"/>
      <c r="F26" s="25">
        <v>13</v>
      </c>
      <c r="G26" s="26">
        <v>6</v>
      </c>
      <c r="H26" s="87" t="str">
        <f ca="1">IF(ISBLANK(INDIRECT(ADDRESS(K26*2+2,3))),"",INDIRECT(ADDRESS(K26*2+2,3)))</f>
        <v>Колбаса (Белозеров Салай)</v>
      </c>
      <c r="I26" s="84"/>
      <c r="J26" s="84"/>
      <c r="K26" s="5">
        <v>6</v>
      </c>
      <c r="L26" s="29" t="s">
        <v>11</v>
      </c>
      <c r="M26" s="30">
        <v>3</v>
      </c>
    </row>
    <row r="27" spans="2:16" customFormat="1" ht="30" customHeight="1" thickBot="1" x14ac:dyDescent="0.3">
      <c r="B27" s="5">
        <v>4</v>
      </c>
      <c r="C27" s="84" t="str">
        <f ca="1">IF(ISBLANK(INDIRECT(ADDRESS(B27*2+2,3))),"",INDIRECT(ADDRESS(B27*2+2,3)))</f>
        <v>Барбарис (Крошилова Крылова)</v>
      </c>
      <c r="D27" s="84"/>
      <c r="E27" s="86"/>
      <c r="F27" s="25">
        <v>3</v>
      </c>
      <c r="G27" s="26">
        <v>13</v>
      </c>
      <c r="H27" s="87" t="str">
        <f ca="1">IF(ISBLANK(INDIRECT(ADDRESS(K27*2+2,3))),"",INDIRECT(ADDRESS(K27*2+2,3)))</f>
        <v>Городки (Анухин Кувакин)</v>
      </c>
      <c r="I27" s="84"/>
      <c r="J27" s="84"/>
      <c r="K27" s="5">
        <v>5</v>
      </c>
      <c r="L27" s="29" t="s">
        <v>11</v>
      </c>
      <c r="M27" s="30">
        <v>4</v>
      </c>
    </row>
    <row r="28" spans="2:16" customFormat="1" ht="30" customHeight="1" x14ac:dyDescent="0.25">
      <c r="M28" s="32"/>
    </row>
    <row r="29" spans="2:16" customFormat="1" ht="30" customHeight="1" thickBot="1" x14ac:dyDescent="0.3">
      <c r="B29" s="83" t="s">
        <v>5</v>
      </c>
      <c r="C29" s="83"/>
      <c r="D29" s="83"/>
      <c r="E29" s="83"/>
      <c r="F29" s="83"/>
      <c r="G29" s="83"/>
      <c r="H29" s="83"/>
      <c r="I29" s="83"/>
      <c r="J29" s="83"/>
      <c r="K29" s="83"/>
      <c r="M29" s="32"/>
    </row>
    <row r="30" spans="2:16" customFormat="1" ht="30" customHeight="1" thickBot="1" x14ac:dyDescent="0.3">
      <c r="B30" s="5">
        <v>8</v>
      </c>
      <c r="C30" s="84" t="str">
        <f ca="1">IF(ISBLANK(INDIRECT(ADDRESS(B30*2+2,3))),"",INDIRECT(ADDRESS(B30*2+2,3)))</f>
        <v>Памир</v>
      </c>
      <c r="D30" s="84"/>
      <c r="E30" s="86"/>
      <c r="F30" s="25">
        <v>10</v>
      </c>
      <c r="G30" s="26">
        <v>13</v>
      </c>
      <c r="H30" s="87" t="str">
        <f ca="1">IF(ISBLANK(INDIRECT(ADDRESS(K30*2+2,3))),"",INDIRECT(ADDRESS(K30*2+2,3)))</f>
        <v>Городки (Анухин Кувакин)</v>
      </c>
      <c r="I30" s="84"/>
      <c r="J30" s="84"/>
      <c r="K30" s="5">
        <v>5</v>
      </c>
      <c r="L30" s="29" t="s">
        <v>11</v>
      </c>
      <c r="M30" s="30">
        <v>2</v>
      </c>
    </row>
    <row r="31" spans="2:16" customFormat="1" ht="30" customHeight="1" thickBot="1" x14ac:dyDescent="0.3">
      <c r="B31" s="5">
        <v>6</v>
      </c>
      <c r="C31" s="84" t="str">
        <f ca="1">IF(ISBLANK(INDIRECT(ADDRESS(B31*2+2,3))),"",INDIRECT(ADDRESS(B31*2+2,3)))</f>
        <v>Колбаса (Белозеров Салай)</v>
      </c>
      <c r="D31" s="84"/>
      <c r="E31" s="86"/>
      <c r="F31" s="25">
        <v>12</v>
      </c>
      <c r="G31" s="26">
        <v>13</v>
      </c>
      <c r="H31" s="87" t="str">
        <f ca="1">IF(ISBLANK(INDIRECT(ADDRESS(K31*2+2,3))),"",INDIRECT(ADDRESS(K31*2+2,3)))</f>
        <v>Барбарис (Крошилова Крылова)</v>
      </c>
      <c r="I31" s="84"/>
      <c r="J31" s="84"/>
      <c r="K31" s="5">
        <v>4</v>
      </c>
      <c r="L31" s="29" t="s">
        <v>11</v>
      </c>
      <c r="M31" s="30">
        <v>1</v>
      </c>
    </row>
    <row r="32" spans="2:16" customFormat="1" ht="30" customHeight="1" thickBot="1" x14ac:dyDescent="0.3">
      <c r="B32" s="5">
        <v>7</v>
      </c>
      <c r="C32" s="84" t="str">
        <f ca="1">IF(ISBLANK(INDIRECT(ADDRESS(B32*2+2,3))),"",INDIRECT(ADDRESS(B32*2+2,3)))</f>
        <v>Каштанка (Даша Курицына, Виктор Додин)</v>
      </c>
      <c r="D32" s="84"/>
      <c r="E32" s="86"/>
      <c r="F32" s="25">
        <v>1</v>
      </c>
      <c r="G32" s="26">
        <v>13</v>
      </c>
      <c r="H32" s="87" t="str">
        <f ca="1">IF(ISBLANK(INDIRECT(ADDRESS(K32*2+2,3))),"",INDIRECT(ADDRESS(K32*2+2,3)))</f>
        <v>ToBeDecided (Северов Денисенко)</v>
      </c>
      <c r="I32" s="84"/>
      <c r="J32" s="84"/>
      <c r="K32" s="5">
        <v>3</v>
      </c>
      <c r="L32" s="29" t="s">
        <v>11</v>
      </c>
      <c r="M32" s="30">
        <v>4</v>
      </c>
    </row>
    <row r="33" spans="2:13" customFormat="1" ht="30" customHeight="1" thickBot="1" x14ac:dyDescent="0.3">
      <c r="B33" s="5">
        <v>1</v>
      </c>
      <c r="C33" s="84" t="str">
        <f ca="1">IF(ISBLANK(INDIRECT(ADDRESS(B33*2+2,3))),"",INDIRECT(ADDRESS(B33*2+2,3)))</f>
        <v>Петроград (Ткаченко Волков)</v>
      </c>
      <c r="D33" s="84"/>
      <c r="E33" s="86"/>
      <c r="F33" s="25">
        <v>10</v>
      </c>
      <c r="G33" s="26">
        <v>6</v>
      </c>
      <c r="H33" s="87" t="str">
        <f ca="1">IF(ISBLANK(INDIRECT(ADDRESS(K33*2+2,3))),"",INDIRECT(ADDRESS(K33*2+2,3)))</f>
        <v>Робот (БогдановаРылова)</v>
      </c>
      <c r="I33" s="84"/>
      <c r="J33" s="84"/>
      <c r="K33" s="5">
        <v>2</v>
      </c>
      <c r="L33" s="29" t="s">
        <v>11</v>
      </c>
      <c r="M33" s="30">
        <v>3</v>
      </c>
    </row>
    <row r="34" spans="2:13" customFormat="1" ht="30" customHeight="1" x14ac:dyDescent="0.25">
      <c r="M34" s="32"/>
    </row>
    <row r="35" spans="2:13" customFormat="1" ht="30" customHeight="1" thickBot="1" x14ac:dyDescent="0.3">
      <c r="B35" s="83" t="s">
        <v>6</v>
      </c>
      <c r="C35" s="83"/>
      <c r="D35" s="83"/>
      <c r="E35" s="83"/>
      <c r="F35" s="83"/>
      <c r="G35" s="83"/>
      <c r="H35" s="83"/>
      <c r="I35" s="83"/>
      <c r="J35" s="83"/>
      <c r="K35" s="83"/>
      <c r="M35" s="32"/>
    </row>
    <row r="36" spans="2:13" customFormat="1" ht="30" customHeight="1" thickBot="1" x14ac:dyDescent="0.3">
      <c r="B36" s="5">
        <v>2</v>
      </c>
      <c r="C36" s="84" t="str">
        <f ca="1">IF(ISBLANK(INDIRECT(ADDRESS(B36*2+2,3))),"",INDIRECT(ADDRESS(B36*2+2,3)))</f>
        <v>Робот (БогдановаРылова)</v>
      </c>
      <c r="D36" s="84"/>
      <c r="E36" s="86"/>
      <c r="F36" s="25">
        <v>0</v>
      </c>
      <c r="G36" s="26">
        <v>13</v>
      </c>
      <c r="H36" s="87" t="str">
        <f ca="1">IF(ISBLANK(INDIRECT(ADDRESS(K36*2+2,3))),"",INDIRECT(ADDRESS(K36*2+2,3)))</f>
        <v>Памир</v>
      </c>
      <c r="I36" s="84"/>
      <c r="J36" s="84"/>
      <c r="K36" s="5">
        <v>8</v>
      </c>
      <c r="L36" s="29" t="s">
        <v>11</v>
      </c>
      <c r="M36" s="30">
        <v>4</v>
      </c>
    </row>
    <row r="37" spans="2:13" customFormat="1" ht="30" customHeight="1" thickBot="1" x14ac:dyDescent="0.3">
      <c r="B37" s="5">
        <v>3</v>
      </c>
      <c r="C37" s="84" t="str">
        <f ca="1">IF(ISBLANK(INDIRECT(ADDRESS(B37*2+2,3))),"",INDIRECT(ADDRESS(B37*2+2,3)))</f>
        <v>ToBeDecided (Северов Денисенко)</v>
      </c>
      <c r="D37" s="84"/>
      <c r="E37" s="86"/>
      <c r="F37" s="25">
        <v>7</v>
      </c>
      <c r="G37" s="26">
        <v>8</v>
      </c>
      <c r="H37" s="87" t="str">
        <f ca="1">IF(ISBLANK(INDIRECT(ADDRESS(K37*2+2,3))),"",INDIRECT(ADDRESS(K37*2+2,3)))</f>
        <v>Петроград (Ткаченко Волков)</v>
      </c>
      <c r="I37" s="84"/>
      <c r="J37" s="84"/>
      <c r="K37" s="5">
        <v>1</v>
      </c>
      <c r="L37" s="29" t="s">
        <v>11</v>
      </c>
      <c r="M37" s="30">
        <v>3</v>
      </c>
    </row>
    <row r="38" spans="2:13" customFormat="1" ht="30" customHeight="1" thickBot="1" x14ac:dyDescent="0.3">
      <c r="B38" s="5">
        <v>4</v>
      </c>
      <c r="C38" s="84" t="str">
        <f ca="1">IF(ISBLANK(INDIRECT(ADDRESS(B38*2+2,3))),"",INDIRECT(ADDRESS(B38*2+2,3)))</f>
        <v>Барбарис (Крошилова Крылова)</v>
      </c>
      <c r="D38" s="84"/>
      <c r="E38" s="86"/>
      <c r="F38" s="25">
        <v>13</v>
      </c>
      <c r="G38" s="26">
        <v>7</v>
      </c>
      <c r="H38" s="87" t="str">
        <f ca="1">IF(ISBLANK(INDIRECT(ADDRESS(K38*2+2,3))),"",INDIRECT(ADDRESS(K38*2+2,3)))</f>
        <v>Каштанка (Даша Курицына, Виктор Додин)</v>
      </c>
      <c r="I38" s="84"/>
      <c r="J38" s="84"/>
      <c r="K38" s="5">
        <v>7</v>
      </c>
      <c r="L38" s="29" t="s">
        <v>11</v>
      </c>
      <c r="M38" s="30">
        <v>1</v>
      </c>
    </row>
    <row r="39" spans="2:13" customFormat="1" ht="30" customHeight="1" thickBot="1" x14ac:dyDescent="0.3">
      <c r="B39" s="5">
        <v>5</v>
      </c>
      <c r="C39" s="84" t="str">
        <f ca="1">IF(ISBLANK(INDIRECT(ADDRESS(B39*2+2,3))),"",INDIRECT(ADDRESS(B39*2+2,3)))</f>
        <v>Городки (Анухин Кувакин)</v>
      </c>
      <c r="D39" s="84"/>
      <c r="E39" s="86"/>
      <c r="F39" s="25">
        <v>13</v>
      </c>
      <c r="G39" s="26">
        <v>3</v>
      </c>
      <c r="H39" s="87" t="str">
        <f ca="1">IF(ISBLANK(INDIRECT(ADDRESS(K39*2+2,3))),"",INDIRECT(ADDRESS(K39*2+2,3)))</f>
        <v>Колбаса (Белозеров Салай)</v>
      </c>
      <c r="I39" s="84"/>
      <c r="J39" s="84"/>
      <c r="K39" s="5">
        <v>6</v>
      </c>
      <c r="L39" s="29" t="s">
        <v>11</v>
      </c>
      <c r="M39" s="30">
        <v>2</v>
      </c>
    </row>
    <row r="40" spans="2:13" customFormat="1" ht="30" customHeight="1" x14ac:dyDescent="0.25">
      <c r="G40" s="103"/>
      <c r="M40" s="32"/>
    </row>
    <row r="41" spans="2:13" customFormat="1" ht="30" customHeight="1" thickBot="1" x14ac:dyDescent="0.3">
      <c r="B41" s="83" t="s">
        <v>8</v>
      </c>
      <c r="C41" s="83"/>
      <c r="D41" s="83"/>
      <c r="E41" s="83"/>
      <c r="F41" s="83"/>
      <c r="G41" s="83"/>
      <c r="H41" s="83"/>
      <c r="I41" s="83"/>
      <c r="J41" s="83"/>
      <c r="K41" s="83"/>
      <c r="M41" s="32"/>
    </row>
    <row r="42" spans="2:13" customFormat="1" ht="30" customHeight="1" thickBot="1" x14ac:dyDescent="0.3">
      <c r="B42" s="5">
        <v>8</v>
      </c>
      <c r="C42" s="84" t="str">
        <f ca="1">IF(ISBLANK(INDIRECT(ADDRESS(B42*2+2,3))),"",INDIRECT(ADDRESS(B42*2+2,3)))</f>
        <v>Памир</v>
      </c>
      <c r="D42" s="84"/>
      <c r="E42" s="86"/>
      <c r="F42" s="25">
        <v>6</v>
      </c>
      <c r="G42" s="26">
        <v>13</v>
      </c>
      <c r="H42" s="87" t="str">
        <f ca="1">IF(ISBLANK(INDIRECT(ADDRESS(K42*2+2,3))),"",INDIRECT(ADDRESS(K42*2+2,3)))</f>
        <v>Колбаса (Белозеров Салай)</v>
      </c>
      <c r="I42" s="84"/>
      <c r="J42" s="84"/>
      <c r="K42" s="5">
        <v>6</v>
      </c>
      <c r="L42" s="29" t="s">
        <v>11</v>
      </c>
      <c r="M42" s="30">
        <v>2</v>
      </c>
    </row>
    <row r="43" spans="2:13" customFormat="1" ht="30" customHeight="1" thickBot="1" x14ac:dyDescent="0.3">
      <c r="B43" s="5">
        <v>7</v>
      </c>
      <c r="C43" s="84" t="str">
        <f ca="1">IF(ISBLANK(INDIRECT(ADDRESS(B43*2+2,3))),"",INDIRECT(ADDRESS(B43*2+2,3)))</f>
        <v>Каштанка (Даша Курицына, Виктор Додин)</v>
      </c>
      <c r="D43" s="84"/>
      <c r="E43" s="86"/>
      <c r="F43" s="25">
        <v>2</v>
      </c>
      <c r="G43" s="26">
        <v>13</v>
      </c>
      <c r="H43" s="87" t="str">
        <f ca="1">IF(ISBLANK(INDIRECT(ADDRESS(K43*2+2,3))),"",INDIRECT(ADDRESS(K43*2+2,3)))</f>
        <v>Городки (Анухин Кувакин)</v>
      </c>
      <c r="I43" s="84"/>
      <c r="J43" s="84"/>
      <c r="K43" s="5">
        <v>5</v>
      </c>
      <c r="L43" s="29" t="s">
        <v>11</v>
      </c>
      <c r="M43" s="30">
        <v>3</v>
      </c>
    </row>
    <row r="44" spans="2:13" customFormat="1" ht="30" customHeight="1" thickBot="1" x14ac:dyDescent="0.3">
      <c r="B44" s="5">
        <v>1</v>
      </c>
      <c r="C44" s="84" t="str">
        <f ca="1">IF(ISBLANK(INDIRECT(ADDRESS(B44*2+2,3))),"",INDIRECT(ADDRESS(B44*2+2,3)))</f>
        <v>Петроград (Ткаченко Волков)</v>
      </c>
      <c r="D44" s="84"/>
      <c r="E44" s="86"/>
      <c r="F44" s="25">
        <v>13</v>
      </c>
      <c r="G44" s="26">
        <v>8</v>
      </c>
      <c r="H44" s="87" t="str">
        <f ca="1">IF(ISBLANK(INDIRECT(ADDRESS(K44*2+2,3))),"",INDIRECT(ADDRESS(K44*2+2,3)))</f>
        <v>Барбарис (Крошилова Крылова)</v>
      </c>
      <c r="I44" s="84"/>
      <c r="J44" s="84"/>
      <c r="K44" s="5">
        <v>4</v>
      </c>
      <c r="L44" s="29" t="s">
        <v>11</v>
      </c>
      <c r="M44" s="30">
        <v>4</v>
      </c>
    </row>
    <row r="45" spans="2:13" customFormat="1" ht="30" customHeight="1" thickBot="1" x14ac:dyDescent="0.3">
      <c r="B45" s="5">
        <v>2</v>
      </c>
      <c r="C45" s="84" t="str">
        <f ca="1">IF(ISBLANK(INDIRECT(ADDRESS(B45*2+2,3))),"",INDIRECT(ADDRESS(B45*2+2,3)))</f>
        <v>Робот (БогдановаРылова)</v>
      </c>
      <c r="D45" s="84"/>
      <c r="E45" s="86"/>
      <c r="F45" s="25">
        <v>4</v>
      </c>
      <c r="G45" s="26">
        <v>13</v>
      </c>
      <c r="H45" s="87" t="str">
        <f ca="1">IF(ISBLANK(INDIRECT(ADDRESS(K45*2+2,3))),"",INDIRECT(ADDRESS(K45*2+2,3)))</f>
        <v>ToBeDecided (Северов Денисенко)</v>
      </c>
      <c r="I45" s="84"/>
      <c r="J45" s="84"/>
      <c r="K45" s="5">
        <v>3</v>
      </c>
      <c r="L45" s="29" t="s">
        <v>11</v>
      </c>
      <c r="M45" s="30">
        <v>1</v>
      </c>
    </row>
    <row r="46" spans="2:13" customFormat="1" ht="30" customHeight="1" x14ac:dyDescent="0.25">
      <c r="M46" s="32"/>
    </row>
    <row r="47" spans="2:13" customFormat="1" ht="30" customHeight="1" thickBot="1" x14ac:dyDescent="0.3">
      <c r="B47" s="83" t="s">
        <v>9</v>
      </c>
      <c r="C47" s="83"/>
      <c r="D47" s="83"/>
      <c r="E47" s="83"/>
      <c r="F47" s="83"/>
      <c r="G47" s="83"/>
      <c r="H47" s="83"/>
      <c r="I47" s="83"/>
      <c r="J47" s="83"/>
      <c r="K47" s="83"/>
      <c r="M47" s="32"/>
    </row>
    <row r="48" spans="2:13" customFormat="1" ht="30" customHeight="1" thickBot="1" x14ac:dyDescent="0.3">
      <c r="B48" s="5">
        <v>3</v>
      </c>
      <c r="C48" s="84" t="str">
        <f ca="1">IF(ISBLANK(INDIRECT(ADDRESS(B48*2+2,3))),"",INDIRECT(ADDRESS(B48*2+2,3)))</f>
        <v>ToBeDecided (Северов Денисенко)</v>
      </c>
      <c r="D48" s="84"/>
      <c r="E48" s="86"/>
      <c r="F48" s="25">
        <v>13</v>
      </c>
      <c r="G48" s="26">
        <v>4</v>
      </c>
      <c r="H48" s="87" t="str">
        <f ca="1">IF(ISBLANK(INDIRECT(ADDRESS(K48*2+2,3))),"",INDIRECT(ADDRESS(K48*2+2,3)))</f>
        <v>Памир</v>
      </c>
      <c r="I48" s="84"/>
      <c r="J48" s="84"/>
      <c r="K48" s="5">
        <v>8</v>
      </c>
      <c r="L48" s="29" t="s">
        <v>11</v>
      </c>
      <c r="M48" s="30">
        <v>4</v>
      </c>
    </row>
    <row r="49" spans="2:13" customFormat="1" ht="30" customHeight="1" thickBot="1" x14ac:dyDescent="0.3">
      <c r="B49" s="5">
        <v>4</v>
      </c>
      <c r="C49" s="84" t="str">
        <f ca="1">IF(ISBLANK(INDIRECT(ADDRESS(B49*2+2,3))),"",INDIRECT(ADDRESS(B49*2+2,3)))</f>
        <v>Барбарис (Крошилова Крылова)</v>
      </c>
      <c r="D49" s="84"/>
      <c r="E49" s="86"/>
      <c r="F49" s="25">
        <v>13</v>
      </c>
      <c r="G49" s="26">
        <v>1</v>
      </c>
      <c r="H49" s="87" t="str">
        <f ca="1">IF(ISBLANK(INDIRECT(ADDRESS(K49*2+2,3))),"",INDIRECT(ADDRESS(K49*2+2,3)))</f>
        <v>Робот (БогдановаРылова)</v>
      </c>
      <c r="I49" s="84"/>
      <c r="J49" s="84"/>
      <c r="K49" s="5">
        <v>2</v>
      </c>
      <c r="L49" s="29" t="s">
        <v>11</v>
      </c>
      <c r="M49" s="30">
        <v>2</v>
      </c>
    </row>
    <row r="50" spans="2:13" customFormat="1" ht="30" customHeight="1" thickBot="1" x14ac:dyDescent="0.3">
      <c r="B50" s="5">
        <v>5</v>
      </c>
      <c r="C50" s="84" t="str">
        <f ca="1">IF(ISBLANK(INDIRECT(ADDRESS(B50*2+2,3))),"",INDIRECT(ADDRESS(B50*2+2,3)))</f>
        <v>Городки (Анухин Кувакин)</v>
      </c>
      <c r="D50" s="84"/>
      <c r="E50" s="86"/>
      <c r="F50" s="25">
        <v>5</v>
      </c>
      <c r="G50" s="26">
        <v>10</v>
      </c>
      <c r="H50" s="87" t="str">
        <f ca="1">IF(ISBLANK(INDIRECT(ADDRESS(K50*2+2,3))),"",INDIRECT(ADDRESS(K50*2+2,3)))</f>
        <v>Петроград (Ткаченко Волков)</v>
      </c>
      <c r="I50" s="84"/>
      <c r="J50" s="84"/>
      <c r="K50" s="5">
        <v>1</v>
      </c>
      <c r="L50" s="29" t="s">
        <v>11</v>
      </c>
      <c r="M50" s="30">
        <v>1</v>
      </c>
    </row>
    <row r="51" spans="2:13" customFormat="1" ht="30" customHeight="1" thickBot="1" x14ac:dyDescent="0.3">
      <c r="B51" s="5">
        <v>6</v>
      </c>
      <c r="C51" s="84" t="str">
        <f ca="1">IF(ISBLANK(INDIRECT(ADDRESS(B51*2+2,3))),"",INDIRECT(ADDRESS(B51*2+2,3)))</f>
        <v>Колбаса (Белозеров Салай)</v>
      </c>
      <c r="D51" s="84"/>
      <c r="E51" s="86"/>
      <c r="F51" s="25">
        <v>13</v>
      </c>
      <c r="G51" s="26">
        <v>2</v>
      </c>
      <c r="H51" s="87" t="str">
        <f ca="1">IF(ISBLANK(INDIRECT(ADDRESS(K51*2+2,3))),"",INDIRECT(ADDRESS(K51*2+2,3)))</f>
        <v>Каштанка (Даша Курицына, Виктор Додин)</v>
      </c>
      <c r="I51" s="84"/>
      <c r="J51" s="84"/>
      <c r="K51" s="5">
        <v>7</v>
      </c>
      <c r="L51" s="29" t="s">
        <v>11</v>
      </c>
      <c r="M51" s="30">
        <v>3</v>
      </c>
    </row>
    <row r="52" spans="2:13" customFormat="1" ht="30" customHeight="1" x14ac:dyDescent="0.25">
      <c r="M52" s="32"/>
    </row>
    <row r="53" spans="2:13" customFormat="1" ht="30" customHeight="1" thickBot="1" x14ac:dyDescent="0.3">
      <c r="B53" s="83" t="s">
        <v>13</v>
      </c>
      <c r="C53" s="83"/>
      <c r="D53" s="83"/>
      <c r="E53" s="83"/>
      <c r="F53" s="83"/>
      <c r="G53" s="83"/>
      <c r="H53" s="83"/>
      <c r="I53" s="83"/>
      <c r="J53" s="83"/>
      <c r="K53" s="83"/>
      <c r="M53" s="32"/>
    </row>
    <row r="54" spans="2:13" customFormat="1" ht="30" customHeight="1" thickBot="1" x14ac:dyDescent="0.3">
      <c r="B54" s="5">
        <v>8</v>
      </c>
      <c r="C54" s="84" t="str">
        <f ca="1">IF(ISBLANK(INDIRECT(ADDRESS(B54*2+2,3))),"",INDIRECT(ADDRESS(B54*2+2,3)))</f>
        <v>Памир</v>
      </c>
      <c r="D54" s="84"/>
      <c r="E54" s="86"/>
      <c r="F54" s="25">
        <v>13</v>
      </c>
      <c r="G54" s="26">
        <v>3</v>
      </c>
      <c r="H54" s="87" t="str">
        <f ca="1">IF(ISBLANK(INDIRECT(ADDRESS(K54*2+2,3))),"",INDIRECT(ADDRESS(K54*2+2,3)))</f>
        <v>Каштанка (Даша Курицына, Виктор Додин)</v>
      </c>
      <c r="I54" s="84"/>
      <c r="J54" s="84"/>
      <c r="K54" s="5">
        <v>7</v>
      </c>
      <c r="L54" s="29" t="s">
        <v>11</v>
      </c>
      <c r="M54" s="30">
        <v>1</v>
      </c>
    </row>
    <row r="55" spans="2:13" customFormat="1" ht="30" customHeight="1" thickBot="1" x14ac:dyDescent="0.3">
      <c r="B55" s="5">
        <v>1</v>
      </c>
      <c r="C55" s="84" t="str">
        <f ca="1">IF(ISBLANK(INDIRECT(ADDRESS(B55*2+2,3))),"",INDIRECT(ADDRESS(B55*2+2,3)))</f>
        <v>Петроград (Ткаченко Волков)</v>
      </c>
      <c r="D55" s="84"/>
      <c r="E55" s="86"/>
      <c r="F55" s="25">
        <v>10</v>
      </c>
      <c r="G55" s="26">
        <v>9</v>
      </c>
      <c r="H55" s="87" t="str">
        <f ca="1">IF(ISBLANK(INDIRECT(ADDRESS(K55*2+2,3))),"",INDIRECT(ADDRESS(K55*2+2,3)))</f>
        <v>Колбаса (Белозеров Салай)</v>
      </c>
      <c r="I55" s="84"/>
      <c r="J55" s="84"/>
      <c r="K55" s="5">
        <v>6</v>
      </c>
      <c r="L55" s="29" t="s">
        <v>11</v>
      </c>
      <c r="M55" s="30">
        <v>4</v>
      </c>
    </row>
    <row r="56" spans="2:13" customFormat="1" ht="30" customHeight="1" thickBot="1" x14ac:dyDescent="0.3">
      <c r="B56" s="5">
        <v>2</v>
      </c>
      <c r="C56" s="84" t="str">
        <f ca="1">IF(ISBLANK(INDIRECT(ADDRESS(B56*2+2,3))),"",INDIRECT(ADDRESS(B56*2+2,3)))</f>
        <v>Робот (БогдановаРылова)</v>
      </c>
      <c r="D56" s="84"/>
      <c r="E56" s="86"/>
      <c r="F56" s="25">
        <v>4</v>
      </c>
      <c r="G56" s="26">
        <v>13</v>
      </c>
      <c r="H56" s="87" t="str">
        <f ca="1">IF(ISBLANK(INDIRECT(ADDRESS(K56*2+2,3))),"",INDIRECT(ADDRESS(K56*2+2,3)))</f>
        <v>Городки (Анухин Кувакин)</v>
      </c>
      <c r="I56" s="84"/>
      <c r="J56" s="84"/>
      <c r="K56" s="5">
        <v>5</v>
      </c>
      <c r="L56" s="29" t="s">
        <v>11</v>
      </c>
      <c r="M56" s="30">
        <v>3</v>
      </c>
    </row>
    <row r="57" spans="2:13" customFormat="1" ht="30" customHeight="1" thickBot="1" x14ac:dyDescent="0.3">
      <c r="B57" s="5">
        <v>3</v>
      </c>
      <c r="C57" s="84" t="str">
        <f ca="1">IF(ISBLANK(INDIRECT(ADDRESS(B57*2+2,3))),"",INDIRECT(ADDRESS(B57*2+2,3)))</f>
        <v>ToBeDecided (Северов Денисенко)</v>
      </c>
      <c r="D57" s="84"/>
      <c r="E57" s="86"/>
      <c r="F57" s="25">
        <v>9</v>
      </c>
      <c r="G57" s="26">
        <v>10</v>
      </c>
      <c r="H57" s="87" t="str">
        <f ca="1">IF(ISBLANK(INDIRECT(ADDRESS(K57*2+2,3))),"",INDIRECT(ADDRESS(K57*2+2,3)))</f>
        <v>Барбарис (Крошилова Крылова)</v>
      </c>
      <c r="I57" s="84"/>
      <c r="J57" s="84"/>
      <c r="K57" s="5">
        <v>4</v>
      </c>
      <c r="L57" s="29" t="s">
        <v>11</v>
      </c>
      <c r="M57" s="30">
        <v>2</v>
      </c>
    </row>
    <row r="58" spans="2:13" customFormat="1" ht="30" customHeight="1" x14ac:dyDescent="0.25">
      <c r="M58" s="32"/>
    </row>
    <row r="59" spans="2:13" customFormat="1" ht="30" customHeight="1" thickBot="1" x14ac:dyDescent="0.3">
      <c r="B59" s="83" t="s">
        <v>14</v>
      </c>
      <c r="C59" s="83"/>
      <c r="D59" s="83"/>
      <c r="E59" s="83"/>
      <c r="F59" s="83"/>
      <c r="G59" s="83"/>
      <c r="H59" s="83"/>
      <c r="I59" s="83"/>
      <c r="J59" s="83"/>
      <c r="K59" s="83"/>
      <c r="M59" s="32"/>
    </row>
    <row r="60" spans="2:13" customFormat="1" ht="30" customHeight="1" thickBot="1" x14ac:dyDescent="0.3">
      <c r="B60" s="5">
        <v>4</v>
      </c>
      <c r="C60" s="84" t="str">
        <f ca="1">IF(ISBLANK(INDIRECT(ADDRESS(B60*2+2,3))),"",INDIRECT(ADDRESS(B60*2+2,3)))</f>
        <v>Барбарис (Крошилова Крылова)</v>
      </c>
      <c r="D60" s="84"/>
      <c r="E60" s="86"/>
      <c r="F60" s="25">
        <v>19</v>
      </c>
      <c r="G60" s="26">
        <v>9</v>
      </c>
      <c r="H60" s="87" t="str">
        <f ca="1">IF(ISBLANK(INDIRECT(ADDRESS(K60*2+2,3))),"",INDIRECT(ADDRESS(K60*2+2,3)))</f>
        <v>Памир</v>
      </c>
      <c r="I60" s="84"/>
      <c r="J60" s="84"/>
      <c r="K60" s="5">
        <v>8</v>
      </c>
      <c r="L60" s="29" t="s">
        <v>11</v>
      </c>
      <c r="M60" s="30">
        <v>3</v>
      </c>
    </row>
    <row r="61" spans="2:13" customFormat="1" ht="30" customHeight="1" thickBot="1" x14ac:dyDescent="0.3">
      <c r="B61" s="5">
        <v>5</v>
      </c>
      <c r="C61" s="84" t="str">
        <f ca="1">IF(ISBLANK(INDIRECT(ADDRESS(B61*2+2,3))),"",INDIRECT(ADDRESS(B61*2+2,3)))</f>
        <v>Городки (Анухин Кувакин)</v>
      </c>
      <c r="D61" s="84"/>
      <c r="E61" s="86"/>
      <c r="F61" s="25">
        <v>13</v>
      </c>
      <c r="G61" s="26">
        <v>6</v>
      </c>
      <c r="H61" s="87" t="str">
        <f ca="1">IF(ISBLANK(INDIRECT(ADDRESS(K61*2+2,3))),"",INDIRECT(ADDRESS(K61*2+2,3)))</f>
        <v>ToBeDecided (Северов Денисенко)</v>
      </c>
      <c r="I61" s="84"/>
      <c r="J61" s="84"/>
      <c r="K61" s="5">
        <v>3</v>
      </c>
      <c r="L61" s="29" t="s">
        <v>11</v>
      </c>
      <c r="M61" s="30">
        <v>1</v>
      </c>
    </row>
    <row r="62" spans="2:13" customFormat="1" ht="30" customHeight="1" thickBot="1" x14ac:dyDescent="0.3">
      <c r="B62" s="5">
        <v>6</v>
      </c>
      <c r="C62" s="84" t="str">
        <f ca="1">IF(ISBLANK(INDIRECT(ADDRESS(B62*2+2,3))),"",INDIRECT(ADDRESS(B62*2+2,3)))</f>
        <v>Колбаса (Белозеров Салай)</v>
      </c>
      <c r="D62" s="84"/>
      <c r="E62" s="86"/>
      <c r="F62" s="25">
        <v>12</v>
      </c>
      <c r="G62" s="26">
        <v>9</v>
      </c>
      <c r="H62" s="87" t="str">
        <f ca="1">IF(ISBLANK(INDIRECT(ADDRESS(K62*2+2,3))),"",INDIRECT(ADDRESS(K62*2+2,3)))</f>
        <v>Робот (БогдановаРылова)</v>
      </c>
      <c r="I62" s="84"/>
      <c r="J62" s="84"/>
      <c r="K62" s="5">
        <v>2</v>
      </c>
      <c r="L62" s="29" t="s">
        <v>11</v>
      </c>
      <c r="M62" s="30">
        <v>4</v>
      </c>
    </row>
    <row r="63" spans="2:13" customFormat="1" ht="30" customHeight="1" thickBot="1" x14ac:dyDescent="0.3">
      <c r="B63" s="5">
        <v>7</v>
      </c>
      <c r="C63" s="84" t="str">
        <f ca="1">IF(ISBLANK(INDIRECT(ADDRESS(B63*2+2,3))),"",INDIRECT(ADDRESS(B63*2+2,3)))</f>
        <v>Каштанка (Даша Курицына, Виктор Додин)</v>
      </c>
      <c r="D63" s="84"/>
      <c r="E63" s="86"/>
      <c r="F63" s="25">
        <v>3</v>
      </c>
      <c r="G63" s="26">
        <v>13</v>
      </c>
      <c r="H63" s="87" t="str">
        <f ca="1">IF(ISBLANK(INDIRECT(ADDRESS(K63*2+2,3))),"",INDIRECT(ADDRESS(K63*2+2,3)))</f>
        <v>Петроград (Ткаченко Волков)</v>
      </c>
      <c r="I63" s="84"/>
      <c r="J63" s="84"/>
      <c r="K63" s="5">
        <v>1</v>
      </c>
      <c r="L63" s="29" t="s">
        <v>11</v>
      </c>
      <c r="M63" s="30">
        <v>2</v>
      </c>
    </row>
  </sheetData>
  <mergeCells count="97">
    <mergeCell ref="P4:P5"/>
    <mergeCell ref="B1:K1"/>
    <mergeCell ref="C3:E3"/>
    <mergeCell ref="B4:B5"/>
    <mergeCell ref="C4:E5"/>
    <mergeCell ref="N4:N5"/>
    <mergeCell ref="B6:B7"/>
    <mergeCell ref="C6:E7"/>
    <mergeCell ref="N6:N7"/>
    <mergeCell ref="P6:P7"/>
    <mergeCell ref="B8:B9"/>
    <mergeCell ref="C8:E9"/>
    <mergeCell ref="N8:N9"/>
    <mergeCell ref="P8:P9"/>
    <mergeCell ref="B10:B11"/>
    <mergeCell ref="C10:E11"/>
    <mergeCell ref="N10:N11"/>
    <mergeCell ref="P10:P11"/>
    <mergeCell ref="B12:B13"/>
    <mergeCell ref="C12:E13"/>
    <mergeCell ref="N12:N13"/>
    <mergeCell ref="P12:P13"/>
    <mergeCell ref="B14:B15"/>
    <mergeCell ref="C14:E15"/>
    <mergeCell ref="N14:N15"/>
    <mergeCell ref="P14:P15"/>
    <mergeCell ref="B16:B17"/>
    <mergeCell ref="C16:E17"/>
    <mergeCell ref="N16:N17"/>
    <mergeCell ref="P16:P17"/>
    <mergeCell ref="C32:E32"/>
    <mergeCell ref="H32:J32"/>
    <mergeCell ref="B23:K23"/>
    <mergeCell ref="C24:E24"/>
    <mergeCell ref="H24:J24"/>
    <mergeCell ref="C25:E25"/>
    <mergeCell ref="H25:J25"/>
    <mergeCell ref="C26:E26"/>
    <mergeCell ref="H26:J26"/>
    <mergeCell ref="B29:K29"/>
    <mergeCell ref="C30:E30"/>
    <mergeCell ref="H30:J30"/>
    <mergeCell ref="C31:E31"/>
    <mergeCell ref="H31:J31"/>
    <mergeCell ref="C50:E50"/>
    <mergeCell ref="H50:J50"/>
    <mergeCell ref="B41:K41"/>
    <mergeCell ref="C42:E42"/>
    <mergeCell ref="H42:J42"/>
    <mergeCell ref="C43:E43"/>
    <mergeCell ref="H43:J43"/>
    <mergeCell ref="C44:E44"/>
    <mergeCell ref="H44:J44"/>
    <mergeCell ref="B47:K47"/>
    <mergeCell ref="C48:E48"/>
    <mergeCell ref="H48:J48"/>
    <mergeCell ref="C49:E49"/>
    <mergeCell ref="H49:J49"/>
    <mergeCell ref="B18:B19"/>
    <mergeCell ref="C18:E19"/>
    <mergeCell ref="N18:N19"/>
    <mergeCell ref="P18:P19"/>
    <mergeCell ref="C27:E27"/>
    <mergeCell ref="H27:J27"/>
    <mergeCell ref="C33:E33"/>
    <mergeCell ref="H33:J33"/>
    <mergeCell ref="C39:E39"/>
    <mergeCell ref="H39:J39"/>
    <mergeCell ref="C45:E45"/>
    <mergeCell ref="H45:J45"/>
    <mergeCell ref="B35:K35"/>
    <mergeCell ref="C36:E36"/>
    <mergeCell ref="H36:J36"/>
    <mergeCell ref="C37:E37"/>
    <mergeCell ref="H37:J37"/>
    <mergeCell ref="C38:E38"/>
    <mergeCell ref="H38:J38"/>
    <mergeCell ref="C60:E60"/>
    <mergeCell ref="H60:J60"/>
    <mergeCell ref="C51:E51"/>
    <mergeCell ref="H51:J51"/>
    <mergeCell ref="B53:K53"/>
    <mergeCell ref="C54:E54"/>
    <mergeCell ref="H54:J54"/>
    <mergeCell ref="C55:E55"/>
    <mergeCell ref="H55:J55"/>
    <mergeCell ref="C56:E56"/>
    <mergeCell ref="H56:J56"/>
    <mergeCell ref="C57:E57"/>
    <mergeCell ref="H57:J57"/>
    <mergeCell ref="B59:K59"/>
    <mergeCell ref="C61:E61"/>
    <mergeCell ref="H61:J61"/>
    <mergeCell ref="C62:E62"/>
    <mergeCell ref="H62:J62"/>
    <mergeCell ref="C63:E63"/>
    <mergeCell ref="H63:J63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9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>
        <f t="shared" si="1"/>
        <v>33</v>
      </c>
      <c r="N1" t="e">
        <f t="shared" si="1"/>
        <v>#N/A</v>
      </c>
      <c r="O1">
        <f t="shared" si="1"/>
        <v>44</v>
      </c>
      <c r="P1" t="e">
        <f t="shared" si="1"/>
        <v>#N/A</v>
      </c>
      <c r="Q1">
        <f t="shared" si="1"/>
        <v>55</v>
      </c>
      <c r="R1" t="e">
        <f t="shared" si="1"/>
        <v>#N/A</v>
      </c>
      <c r="S1">
        <f t="shared" si="1"/>
        <v>24</v>
      </c>
      <c r="U1" t="e">
        <f t="shared" ref="U1:AB8" si="2">MATCH(A1,$J:$J,0)</f>
        <v>#N/A</v>
      </c>
      <c r="V1" t="e">
        <f t="shared" si="2"/>
        <v>#N/A</v>
      </c>
      <c r="W1">
        <f t="shared" si="2"/>
        <v>37</v>
      </c>
      <c r="X1" t="e">
        <f t="shared" si="2"/>
        <v>#N/A</v>
      </c>
      <c r="Y1">
        <f t="shared" si="2"/>
        <v>50</v>
      </c>
      <c r="Z1" t="e">
        <f t="shared" si="2"/>
        <v>#N/A</v>
      </c>
      <c r="AA1">
        <f t="shared" si="2"/>
        <v>63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>
        <f t="shared" si="5"/>
        <v>45</v>
      </c>
      <c r="O2" t="e">
        <f t="shared" ref="O2:S4" si="6">MATCH(D2,$I:$I,0)</f>
        <v>#N/A</v>
      </c>
      <c r="P2">
        <f t="shared" si="6"/>
        <v>56</v>
      </c>
      <c r="Q2" t="e">
        <f t="shared" si="6"/>
        <v>#N/A</v>
      </c>
      <c r="R2">
        <f t="shared" si="6"/>
        <v>25</v>
      </c>
      <c r="S2">
        <f t="shared" si="6"/>
        <v>36</v>
      </c>
      <c r="U2">
        <f t="shared" si="2"/>
        <v>33</v>
      </c>
      <c r="V2" t="e">
        <f t="shared" si="2"/>
        <v>#N/A</v>
      </c>
      <c r="W2" t="e">
        <f t="shared" si="2"/>
        <v>#N/A</v>
      </c>
      <c r="X2">
        <f t="shared" si="2"/>
        <v>49</v>
      </c>
      <c r="Y2" t="e">
        <f t="shared" si="2"/>
        <v>#N/A</v>
      </c>
      <c r="Z2">
        <f t="shared" si="2"/>
        <v>62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>
        <f t="shared" si="5"/>
        <v>37</v>
      </c>
      <c r="M3" t="e">
        <f t="shared" si="5"/>
        <v>#N/A</v>
      </c>
      <c r="N3" t="e">
        <f t="shared" si="5"/>
        <v>#N/A</v>
      </c>
      <c r="O3">
        <f t="shared" si="6"/>
        <v>57</v>
      </c>
      <c r="P3" t="e">
        <f t="shared" si="6"/>
        <v>#N/A</v>
      </c>
      <c r="Q3">
        <f t="shared" si="6"/>
        <v>26</v>
      </c>
      <c r="R3" t="e">
        <f t="shared" si="6"/>
        <v>#N/A</v>
      </c>
      <c r="S3">
        <f t="shared" si="6"/>
        <v>48</v>
      </c>
      <c r="U3" t="e">
        <f t="shared" si="2"/>
        <v>#N/A</v>
      </c>
      <c r="V3">
        <f t="shared" si="2"/>
        <v>45</v>
      </c>
      <c r="W3" t="e">
        <f t="shared" si="2"/>
        <v>#N/A</v>
      </c>
      <c r="X3" t="e">
        <f t="shared" si="2"/>
        <v>#N/A</v>
      </c>
      <c r="Y3">
        <f t="shared" si="2"/>
        <v>61</v>
      </c>
      <c r="Z3" t="e">
        <f t="shared" si="2"/>
        <v>#N/A</v>
      </c>
      <c r="AA3">
        <f t="shared" si="2"/>
        <v>32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>
        <f t="shared" si="5"/>
        <v>49</v>
      </c>
      <c r="N4" t="e">
        <f t="shared" si="5"/>
        <v>#N/A</v>
      </c>
      <c r="O4" t="e">
        <f>MATCH(D4,$I:$I,0)</f>
        <v>#N/A</v>
      </c>
      <c r="P4">
        <f t="shared" si="6"/>
        <v>27</v>
      </c>
      <c r="Q4" t="e">
        <f t="shared" si="6"/>
        <v>#N/A</v>
      </c>
      <c r="R4">
        <f t="shared" si="6"/>
        <v>38</v>
      </c>
      <c r="S4">
        <f t="shared" si="6"/>
        <v>60</v>
      </c>
      <c r="U4">
        <f t="shared" si="2"/>
        <v>44</v>
      </c>
      <c r="V4" t="e">
        <f t="shared" si="2"/>
        <v>#N/A</v>
      </c>
      <c r="W4">
        <f t="shared" si="2"/>
        <v>57</v>
      </c>
      <c r="X4" t="e">
        <f t="shared" si="2"/>
        <v>#N/A</v>
      </c>
      <c r="Y4" t="e">
        <f t="shared" si="2"/>
        <v>#N/A</v>
      </c>
      <c r="Z4">
        <f t="shared" si="2"/>
        <v>31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>
        <f t="shared" ref="L5:S6" si="8">MATCH(A5,$I:$I,0)</f>
        <v>50</v>
      </c>
      <c r="M5" t="e">
        <f t="shared" si="8"/>
        <v>#N/A</v>
      </c>
      <c r="N5">
        <f t="shared" si="8"/>
        <v>61</v>
      </c>
      <c r="O5" t="e">
        <f t="shared" si="8"/>
        <v>#N/A</v>
      </c>
      <c r="P5" t="e">
        <f t="shared" si="8"/>
        <v>#N/A</v>
      </c>
      <c r="Q5">
        <f t="shared" si="8"/>
        <v>39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>
        <f t="shared" si="2"/>
        <v>56</v>
      </c>
      <c r="W5" t="e">
        <f t="shared" si="2"/>
        <v>#N/A</v>
      </c>
      <c r="X5">
        <f t="shared" si="2"/>
        <v>27</v>
      </c>
      <c r="Y5" t="e">
        <f t="shared" si="2"/>
        <v>#N/A</v>
      </c>
      <c r="Z5" t="e">
        <f t="shared" si="2"/>
        <v>#N/A</v>
      </c>
      <c r="AA5">
        <f t="shared" si="2"/>
        <v>43</v>
      </c>
      <c r="AB5">
        <f t="shared" si="2"/>
        <v>30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>
        <f t="shared" si="8"/>
        <v>62</v>
      </c>
      <c r="N6" t="e">
        <f t="shared" si="8"/>
        <v>#N/A</v>
      </c>
      <c r="O6">
        <f t="shared" si="8"/>
        <v>31</v>
      </c>
      <c r="P6" t="e">
        <f t="shared" si="8"/>
        <v>#N/A</v>
      </c>
      <c r="Q6" t="e">
        <f t="shared" si="8"/>
        <v>#N/A</v>
      </c>
      <c r="R6">
        <f t="shared" si="8"/>
        <v>51</v>
      </c>
      <c r="S6" t="e">
        <f t="shared" si="8"/>
        <v>#N/A</v>
      </c>
      <c r="U6">
        <f t="shared" si="2"/>
        <v>55</v>
      </c>
      <c r="V6" t="e">
        <f t="shared" si="2"/>
        <v>#N/A</v>
      </c>
      <c r="W6">
        <f t="shared" si="2"/>
        <v>26</v>
      </c>
      <c r="X6" t="e">
        <f t="shared" si="2"/>
        <v>#N/A</v>
      </c>
      <c r="Y6">
        <f t="shared" si="2"/>
        <v>39</v>
      </c>
      <c r="Z6" t="e">
        <f t="shared" si="2"/>
        <v>#N/A</v>
      </c>
      <c r="AA6" t="e">
        <f t="shared" si="2"/>
        <v>#N/A</v>
      </c>
      <c r="AB6">
        <f t="shared" si="2"/>
        <v>42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>
        <f t="shared" ref="L7:S8" si="9">MATCH(A7,$I:$I,0)</f>
        <v>63</v>
      </c>
      <c r="M7" t="e">
        <f t="shared" si="9"/>
        <v>#N/A</v>
      </c>
      <c r="N7">
        <f t="shared" si="9"/>
        <v>32</v>
      </c>
      <c r="O7" t="e">
        <f t="shared" si="9"/>
        <v>#N/A</v>
      </c>
      <c r="P7">
        <f t="shared" si="9"/>
        <v>43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>
        <f t="shared" si="2"/>
        <v>25</v>
      </c>
      <c r="W7" t="e">
        <f t="shared" si="2"/>
        <v>#N/A</v>
      </c>
      <c r="X7">
        <f t="shared" si="2"/>
        <v>38</v>
      </c>
      <c r="Y7" t="e">
        <f t="shared" si="2"/>
        <v>#N/A</v>
      </c>
      <c r="Z7">
        <f t="shared" si="2"/>
        <v>51</v>
      </c>
      <c r="AA7" t="e">
        <f t="shared" si="2"/>
        <v>#N/A</v>
      </c>
      <c r="AB7">
        <f t="shared" si="2"/>
        <v>54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>
        <f t="shared" si="9"/>
        <v>30</v>
      </c>
      <c r="Q8">
        <f t="shared" si="9"/>
        <v>42</v>
      </c>
      <c r="R8">
        <f t="shared" si="9"/>
        <v>54</v>
      </c>
      <c r="S8" t="e">
        <f t="shared" si="9"/>
        <v>#N/A</v>
      </c>
      <c r="U8">
        <f t="shared" si="2"/>
        <v>24</v>
      </c>
      <c r="V8">
        <f t="shared" si="2"/>
        <v>36</v>
      </c>
      <c r="W8">
        <f t="shared" si="2"/>
        <v>48</v>
      </c>
      <c r="X8">
        <f t="shared" si="2"/>
        <v>60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двссыл(адрес(33,6))&amp;":"&amp;двссыл(адрес(33,7))</v>
      </c>
      <c r="N11" t="str">
        <f t="shared" ca="1" si="10"/>
        <v/>
      </c>
      <c r="O11" t="str">
        <f t="shared" ca="1" si="10"/>
        <v>двссыл(адрес(44,6))&amp;":"&amp;двссыл(адрес(44,7))</v>
      </c>
      <c r="P11" t="str">
        <f t="shared" ca="1" si="10"/>
        <v/>
      </c>
      <c r="Q11" t="str">
        <f t="shared" ca="1" si="10"/>
        <v>двссыл(адрес(55,6))&amp;":"&amp;двссыл(адрес(55,7))</v>
      </c>
      <c r="R11" t="str">
        <f t="shared" ca="1" si="10"/>
        <v/>
      </c>
      <c r="S11" t="str">
        <f t="shared" ca="1" si="10"/>
        <v>двссыл(адрес(24,6))&amp;":"&amp;двссыл(адрес(24,7))</v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>двссыл(адрес(37,7))&amp;":"&amp;двссыл(адрес(37,6))</v>
      </c>
      <c r="X11" t="str">
        <f t="shared" ca="1" si="11"/>
        <v/>
      </c>
      <c r="Y11" t="str">
        <f t="shared" ca="1" si="11"/>
        <v>двссыл(адрес(50,7))&amp;":"&amp;двссыл(адрес(50,6))</v>
      </c>
      <c r="Z11" t="str">
        <f t="shared" ca="1" si="11"/>
        <v/>
      </c>
      <c r="AA11" t="str">
        <f t="shared" ca="1" si="11"/>
        <v>двссыл(адрес(63,7))&amp;":"&amp;двссыл(адрес(63,6))</v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>ЕСЛИ(длстр(двссыл(адрес(строка()-1, столбец())))=1,"",двссыл(адрес(33,6))-двссыл(адрес(33,7)))</v>
      </c>
      <c r="N12" t="str">
        <f t="shared" ca="1" si="12"/>
        <v/>
      </c>
      <c r="O12" t="str">
        <f t="shared" ca="1" si="12"/>
        <v>ЕСЛИ(длстр(двссыл(адрес(строка()-1, столбец())))=1,"",двссыл(адрес(44,6))-двссыл(адрес(44,7)))</v>
      </c>
      <c r="P12" t="str">
        <f t="shared" ca="1" si="12"/>
        <v/>
      </c>
      <c r="Q12" t="str">
        <f t="shared" ca="1" si="12"/>
        <v>ЕСЛИ(длстр(двссыл(адрес(строка()-1, столбец())))=1,"",двссыл(адрес(55,6))-двссыл(адрес(55,7)))</v>
      </c>
      <c r="R12" t="str">
        <f t="shared" ca="1" si="12"/>
        <v/>
      </c>
      <c r="S12" t="str">
        <f t="shared" ca="1" si="12"/>
        <v>ЕСЛИ(длстр(двссыл(адрес(строка()-1, столбец())))=1,"",двссыл(адрес(24,6))-двссыл(адрес(24,7)))</v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>ЕСЛИ(длстр(двссыл(адрес(строка()-1, столбец())))=1,"",двссыл(адрес(37,7))-двссыл(адрес(37,6)))</v>
      </c>
      <c r="X12" t="str">
        <f t="shared" ca="1" si="13"/>
        <v/>
      </c>
      <c r="Y12" t="str">
        <f t="shared" ca="1" si="13"/>
        <v>ЕСЛИ(длстр(двссыл(адрес(строка()-1, столбец())))=1,"",двссыл(адрес(50,7))-двссыл(адрес(50,6)))</v>
      </c>
      <c r="Z12" t="str">
        <f t="shared" ca="1" si="13"/>
        <v/>
      </c>
      <c r="AA12" t="str">
        <f t="shared" ca="1" si="13"/>
        <v>ЕСЛИ(длстр(двссыл(адрес(строка()-1, столбец())))=1,"",двссыл(адрес(63,7))-двссыл(адрес(63,6)))</v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>двссыл(адрес(45,6))&amp;":"&amp;двссыл(адрес(45,7))</v>
      </c>
      <c r="O13" t="str">
        <f t="shared" ca="1" si="12"/>
        <v/>
      </c>
      <c r="P13" t="str">
        <f t="shared" ca="1" si="12"/>
        <v>двссыл(адрес(56,6))&amp;":"&amp;двссыл(адрес(56,7))</v>
      </c>
      <c r="Q13" t="str">
        <f t="shared" ca="1" si="12"/>
        <v/>
      </c>
      <c r="R13" t="str">
        <f t="shared" ca="1" si="12"/>
        <v>двссыл(адрес(25,6))&amp;":"&amp;двссыл(адрес(25,7))</v>
      </c>
      <c r="S13" t="str">
        <f t="shared" ca="1" si="12"/>
        <v>двссыл(адрес(36,6))&amp;":"&amp;двссыл(адрес(36,7))</v>
      </c>
      <c r="U13" t="str">
        <f t="shared" ca="1" si="13"/>
        <v>двссыл(адрес(33,7))&amp;":"&amp;двссыл(адрес(33,6))</v>
      </c>
      <c r="V13" t="str">
        <f t="shared" ca="1" si="13"/>
        <v/>
      </c>
      <c r="W13" t="str">
        <f t="shared" ca="1" si="13"/>
        <v/>
      </c>
      <c r="X13" t="str">
        <f t="shared" ca="1" si="13"/>
        <v>двссыл(адрес(49,7))&amp;":"&amp;двссыл(адрес(49,6))</v>
      </c>
      <c r="Y13" t="str">
        <f t="shared" ca="1" si="13"/>
        <v/>
      </c>
      <c r="Z13" t="str">
        <f t="shared" ca="1" si="13"/>
        <v>двссыл(адрес(62,7))&amp;":"&amp;двссыл(адрес(62,6))</v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>ЕСЛИ(длстр(двссыл(адрес(строка()-1, столбец())))=1,"",двссыл(адрес(45,6))-двссыл(адрес(45,7)))</v>
      </c>
      <c r="O14" t="str">
        <f t="shared" ca="1" si="12"/>
        <v/>
      </c>
      <c r="P14" t="str">
        <f t="shared" ca="1" si="12"/>
        <v>ЕСЛИ(длстр(двссыл(адрес(строка()-1, столбец())))=1,"",двссыл(адрес(56,6))-двссыл(адрес(56,7)))</v>
      </c>
      <c r="Q14" t="str">
        <f t="shared" ca="1" si="12"/>
        <v/>
      </c>
      <c r="R14" t="str">
        <f t="shared" ca="1" si="12"/>
        <v>ЕСЛИ(длстр(двссыл(адрес(строка()-1, столбец())))=1,"",двссыл(адрес(25,6))-двссыл(адрес(25,7)))</v>
      </c>
      <c r="S14" t="str">
        <f t="shared" ca="1" si="12"/>
        <v>ЕСЛИ(длстр(двссыл(адрес(строка()-1, столбец())))=1,"",двссыл(адрес(36,6))-двссыл(адрес(36,7)))</v>
      </c>
      <c r="U14" t="str">
        <f t="shared" ca="1" si="13"/>
        <v>ЕСЛИ(длстр(двссыл(адрес(строка()-1, столбец())))=1,"",двссыл(адрес(33,7))-двссыл(адрес(33,6)))</v>
      </c>
      <c r="V14" t="str">
        <f t="shared" ca="1" si="13"/>
        <v/>
      </c>
      <c r="W14" t="str">
        <f t="shared" ca="1" si="13"/>
        <v/>
      </c>
      <c r="X14" t="str">
        <f t="shared" ca="1" si="13"/>
        <v>ЕСЛИ(длстр(двссыл(адрес(строка()-1, столбец())))=1,"",двссыл(адрес(49,7))-двссыл(адрес(49,6)))</v>
      </c>
      <c r="Y14" t="str">
        <f t="shared" ca="1" si="13"/>
        <v/>
      </c>
      <c r="Z14" t="str">
        <f t="shared" ca="1" si="13"/>
        <v>ЕСЛИ(длстр(двссыл(адрес(строка()-1, столбец())))=1,"",двссыл(адрес(62,7))-двссыл(адрес(62,6)))</v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>двссыл(адрес(37,6))&amp;":"&amp;двссыл(адрес(37,7))</v>
      </c>
      <c r="M15" t="str">
        <f t="shared" ca="1" si="12"/>
        <v/>
      </c>
      <c r="N15" t="str">
        <f t="shared" ca="1" si="12"/>
        <v/>
      </c>
      <c r="O15" t="str">
        <f t="shared" ca="1" si="12"/>
        <v>двссыл(адрес(57,6))&amp;":"&amp;двссыл(адрес(57,7))</v>
      </c>
      <c r="P15" t="str">
        <f t="shared" ca="1" si="12"/>
        <v/>
      </c>
      <c r="Q15" t="str">
        <f t="shared" ca="1" si="12"/>
        <v>двссыл(адрес(26,6))&amp;":"&amp;двссыл(адрес(26,7))</v>
      </c>
      <c r="R15" t="str">
        <f t="shared" ca="1" si="12"/>
        <v/>
      </c>
      <c r="S15" t="str">
        <f t="shared" ca="1" si="12"/>
        <v>двссыл(адрес(48,6))&amp;":"&amp;двссыл(адрес(48,7))</v>
      </c>
      <c r="U15" t="str">
        <f t="shared" ca="1" si="13"/>
        <v/>
      </c>
      <c r="V15" t="str">
        <f t="shared" ca="1" si="13"/>
        <v>двссыл(адрес(45,7))&amp;":"&amp;двссыл(адрес(45,6))</v>
      </c>
      <c r="W15" t="str">
        <f t="shared" ca="1" si="13"/>
        <v/>
      </c>
      <c r="X15" t="str">
        <f t="shared" ca="1" si="13"/>
        <v/>
      </c>
      <c r="Y15" t="str">
        <f t="shared" ca="1" si="13"/>
        <v>двссыл(адрес(61,7))&amp;":"&amp;двссыл(адрес(61,6))</v>
      </c>
      <c r="Z15" t="str">
        <f t="shared" ca="1" si="13"/>
        <v/>
      </c>
      <c r="AA15" t="str">
        <f t="shared" ca="1" si="13"/>
        <v>двссыл(адрес(32,7))&amp;":"&amp;двссыл(адрес(32,6))</v>
      </c>
      <c r="AB15" t="str">
        <f t="shared" ca="1" si="13"/>
        <v/>
      </c>
    </row>
    <row r="16" spans="1:28" x14ac:dyDescent="0.25">
      <c r="L16" t="str">
        <f t="shared" ca="1" si="12"/>
        <v>ЕСЛИ(длстр(двссыл(адрес(строка()-1, столбец())))=1,"",двссыл(адрес(37,6))-двссыл(адрес(37,7)))</v>
      </c>
      <c r="M16" t="str">
        <f t="shared" ca="1" si="12"/>
        <v/>
      </c>
      <c r="N16" t="str">
        <f t="shared" ca="1" si="12"/>
        <v/>
      </c>
      <c r="O16" t="str">
        <f t="shared" ca="1" si="12"/>
        <v>ЕСЛИ(длстр(двссыл(адрес(строка()-1, столбец())))=1,"",двссыл(адрес(57,6))-двссыл(адрес(57,7)))</v>
      </c>
      <c r="P16" t="str">
        <f t="shared" ca="1" si="12"/>
        <v/>
      </c>
      <c r="Q16" t="str">
        <f t="shared" ca="1" si="12"/>
        <v>ЕСЛИ(длстр(двссыл(адрес(строка()-1, столбец())))=1,"",двссыл(адрес(26,6))-двссыл(адрес(26,7)))</v>
      </c>
      <c r="R16" t="str">
        <f t="shared" ca="1" si="12"/>
        <v/>
      </c>
      <c r="S16" t="str">
        <f t="shared" ca="1" si="12"/>
        <v>ЕСЛИ(длстр(двссыл(адрес(строка()-1, столбец())))=1,"",двссыл(адрес(48,6))-двссыл(адрес(48,7)))</v>
      </c>
      <c r="U16" t="str">
        <f t="shared" ca="1" si="13"/>
        <v/>
      </c>
      <c r="V16" t="str">
        <f t="shared" ca="1" si="13"/>
        <v>ЕСЛИ(длстр(двссыл(адрес(строка()-1, столбец())))=1,"",двссыл(адрес(45,7))-двссыл(адрес(45,6)))</v>
      </c>
      <c r="W16" t="str">
        <f t="shared" ca="1" si="13"/>
        <v/>
      </c>
      <c r="X16" t="str">
        <f t="shared" ca="1" si="13"/>
        <v/>
      </c>
      <c r="Y16" t="str">
        <f t="shared" ca="1" si="13"/>
        <v>ЕСЛИ(длстр(двссыл(адрес(строка()-1, столбец())))=1,"",двссыл(адрес(61,7))-двссыл(адрес(61,6)))</v>
      </c>
      <c r="Z16" t="str">
        <f t="shared" ca="1" si="13"/>
        <v/>
      </c>
      <c r="AA16" t="str">
        <f t="shared" ca="1" si="13"/>
        <v>ЕСЛИ(длстр(двссыл(адрес(строка()-1, столбец())))=1,"",двссыл(адрес(32,7))-двссыл(адрес(32,6)))</v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>двссыл(адрес(49,6))&amp;":"&amp;двссыл(адрес(49,7))</v>
      </c>
      <c r="N17" t="str">
        <f t="shared" ca="1" si="12"/>
        <v/>
      </c>
      <c r="O17" t="str">
        <f t="shared" ca="1" si="12"/>
        <v/>
      </c>
      <c r="P17" t="str">
        <f t="shared" ca="1" si="12"/>
        <v>двссыл(адрес(27,6))&amp;":"&amp;двссыл(адрес(27,7))</v>
      </c>
      <c r="Q17" t="str">
        <f t="shared" ca="1" si="12"/>
        <v/>
      </c>
      <c r="R17" t="str">
        <f t="shared" ca="1" si="12"/>
        <v>двссыл(адрес(38,6))&amp;":"&amp;двссыл(адрес(38,7))</v>
      </c>
      <c r="S17" t="str">
        <f t="shared" ca="1" si="12"/>
        <v>двссыл(адрес(60,6))&amp;":"&amp;двссыл(адрес(60,7))</v>
      </c>
      <c r="U17" t="str">
        <f t="shared" ca="1" si="13"/>
        <v>двссыл(адрес(44,7))&amp;":"&amp;двссыл(адрес(44,6))</v>
      </c>
      <c r="V17" t="str">
        <f t="shared" ca="1" si="13"/>
        <v/>
      </c>
      <c r="W17" t="str">
        <f t="shared" ca="1" si="13"/>
        <v>двссыл(адрес(57,7))&amp;":"&amp;двссыл(адрес(57,6))</v>
      </c>
      <c r="X17" t="str">
        <f t="shared" ca="1" si="13"/>
        <v/>
      </c>
      <c r="Y17" t="str">
        <f t="shared" ca="1" si="13"/>
        <v/>
      </c>
      <c r="Z17" t="str">
        <f t="shared" ca="1" si="13"/>
        <v>двссыл(адрес(31,7))&amp;":"&amp;двссыл(адрес(31,6))</v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>ЕСЛИ(длстр(двссыл(адрес(строка()-1, столбец())))=1,"",двссыл(адрес(49,6))-двссыл(адрес(49,7)))</v>
      </c>
      <c r="N18" t="str">
        <f t="shared" ca="1" si="12"/>
        <v/>
      </c>
      <c r="O18" t="str">
        <f t="shared" ca="1" si="12"/>
        <v/>
      </c>
      <c r="P18" t="str">
        <f t="shared" ca="1" si="12"/>
        <v>ЕСЛИ(длстр(двссыл(адрес(строка()-1, столбец())))=1,"",двссыл(адрес(27,6))-двссыл(адрес(27,7)))</v>
      </c>
      <c r="Q18" t="str">
        <f t="shared" ca="1" si="12"/>
        <v/>
      </c>
      <c r="R18" t="str">
        <f t="shared" ca="1" si="12"/>
        <v>ЕСЛИ(длстр(двссыл(адрес(строка()-1, столбец())))=1,"",двссыл(адрес(38,6))-двссыл(адрес(38,7)))</v>
      </c>
      <c r="S18" t="str">
        <f t="shared" ca="1" si="12"/>
        <v>ЕСЛИ(длстр(двссыл(адрес(строка()-1, столбец())))=1,"",двссыл(адрес(60,6))-двссыл(адрес(60,7)))</v>
      </c>
      <c r="U18" t="str">
        <f t="shared" ca="1" si="13"/>
        <v>ЕСЛИ(длстр(двссыл(адрес(строка()-1, столбец())))=1,"",двссыл(адрес(44,7))-двссыл(адрес(44,6)))</v>
      </c>
      <c r="V18" t="str">
        <f t="shared" ca="1" si="13"/>
        <v/>
      </c>
      <c r="W18" t="str">
        <f t="shared" ca="1" si="13"/>
        <v>ЕСЛИ(длстр(двссыл(адрес(строка()-1, столбец())))=1,"",двссыл(адрес(57,7))-двссыл(адрес(57,6)))</v>
      </c>
      <c r="X18" t="str">
        <f t="shared" ca="1" si="13"/>
        <v/>
      </c>
      <c r="Y18" t="str">
        <f t="shared" ca="1" si="13"/>
        <v/>
      </c>
      <c r="Z18" t="str">
        <f t="shared" ca="1" si="13"/>
        <v>ЕСЛИ(длстр(двссыл(адрес(строка()-1, столбец())))=1,"",двссыл(адрес(31,7))-двссыл(адрес(31,6)))</v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двссыл(адрес(50,6))&amp;":"&amp;двссыл(адрес(50,7))</v>
      </c>
      <c r="M19" t="str">
        <f t="shared" ca="1" si="12"/>
        <v/>
      </c>
      <c r="N19" t="str">
        <f t="shared" ca="1" si="12"/>
        <v>двссыл(адрес(61,6))&amp;":"&amp;двссыл(адрес(61,7))</v>
      </c>
      <c r="O19" t="str">
        <f t="shared" ca="1" si="12"/>
        <v/>
      </c>
      <c r="P19" t="str">
        <f t="shared" ca="1" si="12"/>
        <v/>
      </c>
      <c r="Q19" t="str">
        <f t="shared" ca="1" si="12"/>
        <v>двссыл(адрес(39,6))&amp;":"&amp;двссыл(адрес(39,7))</v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>двссыл(адрес(56,7))&amp;":"&amp;двссыл(адрес(56,6))</v>
      </c>
      <c r="W19" t="str">
        <f t="shared" ca="1" si="13"/>
        <v/>
      </c>
      <c r="X19" t="str">
        <f t="shared" ca="1" si="13"/>
        <v>двссыл(адрес(27,7))&amp;":"&amp;двссыл(адрес(27,6))</v>
      </c>
      <c r="Y19" t="str">
        <f t="shared" ca="1" si="13"/>
        <v/>
      </c>
      <c r="Z19" t="str">
        <f t="shared" ca="1" si="13"/>
        <v/>
      </c>
      <c r="AA19" t="str">
        <f t="shared" ca="1" si="13"/>
        <v>двссыл(адрес(43,7))&amp;":"&amp;двссыл(адрес(43,6))</v>
      </c>
      <c r="AB19" t="str">
        <f t="shared" ca="1" si="13"/>
        <v>двссыл(адрес(30,7))&amp;":"&amp;двссыл(адрес(30,6))</v>
      </c>
    </row>
    <row r="20" spans="9:28" x14ac:dyDescent="0.25">
      <c r="L20" t="str">
        <f t="shared" ca="1" si="12"/>
        <v>ЕСЛИ(длстр(двссыл(адрес(строка()-1, столбец())))=1,"",двссыл(адрес(50,6))-двссыл(адрес(50,7)))</v>
      </c>
      <c r="M20" t="str">
        <f t="shared" ca="1" si="12"/>
        <v/>
      </c>
      <c r="N20" t="str">
        <f t="shared" ca="1" si="12"/>
        <v>ЕСЛИ(длстр(двссыл(адрес(строка()-1, столбец())))=1,"",двссыл(адрес(61,6))-двссыл(адрес(61,7)))</v>
      </c>
      <c r="O20" t="str">
        <f t="shared" ca="1" si="12"/>
        <v/>
      </c>
      <c r="P20" t="str">
        <f t="shared" ca="1" si="12"/>
        <v/>
      </c>
      <c r="Q20" t="str">
        <f t="shared" ca="1" si="12"/>
        <v>ЕСЛИ(длстр(двссыл(адрес(строка()-1, столбец())))=1,"",двссыл(адрес(39,6))-двссыл(адрес(39,7)))</v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>ЕСЛИ(длстр(двссыл(адрес(строка()-1, столбец())))=1,"",двссыл(адрес(56,7))-двссыл(адрес(56,6)))</v>
      </c>
      <c r="W20" t="str">
        <f t="shared" ca="1" si="13"/>
        <v/>
      </c>
      <c r="X20" t="str">
        <f t="shared" ca="1" si="13"/>
        <v>ЕСЛИ(длстр(двссыл(адрес(строка()-1, столбец())))=1,"",двссыл(адрес(27,7))-двссыл(адрес(27,6)))</v>
      </c>
      <c r="Y20" t="str">
        <f t="shared" ca="1" si="13"/>
        <v/>
      </c>
      <c r="Z20" t="str">
        <f t="shared" ca="1" si="13"/>
        <v/>
      </c>
      <c r="AA20" t="str">
        <f t="shared" ca="1" si="13"/>
        <v>ЕСЛИ(длстр(двссыл(адрес(строка()-1, столбец())))=1,"",двссыл(адрес(43,7))-двссыл(адрес(43,6)))</v>
      </c>
      <c r="AB20" t="str">
        <f t="shared" ca="1" si="13"/>
        <v>ЕСЛИ(длстр(двссыл(адрес(строка()-1, столбец())))=1,"",двссыл(адрес(30,7))-двссыл(адрес(30,6)))</v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>двссыл(адрес(62,6))&amp;":"&amp;двссыл(адрес(62,7))</v>
      </c>
      <c r="N21" t="str">
        <f t="shared" ca="1" si="12"/>
        <v/>
      </c>
      <c r="O21" t="str">
        <f t="shared" ca="1" si="12"/>
        <v>двссыл(адрес(31,6))&amp;":"&amp;двссыл(адрес(31,7))</v>
      </c>
      <c r="P21" t="str">
        <f t="shared" ca="1" si="12"/>
        <v/>
      </c>
      <c r="Q21" t="str">
        <f t="shared" ca="1" si="12"/>
        <v/>
      </c>
      <c r="R21" t="str">
        <f t="shared" ca="1" si="12"/>
        <v>двссыл(адрес(51,6))&amp;":"&amp;двссыл(адрес(51,7))</v>
      </c>
      <c r="S21" t="str">
        <f t="shared" ca="1" si="12"/>
        <v/>
      </c>
      <c r="U21" t="str">
        <f t="shared" ca="1" si="13"/>
        <v>двссыл(адрес(55,7))&amp;":"&amp;двссыл(адрес(55,6))</v>
      </c>
      <c r="V21" t="str">
        <f t="shared" ca="1" si="13"/>
        <v/>
      </c>
      <c r="W21" t="str">
        <f t="shared" ca="1" si="13"/>
        <v>двссыл(адрес(26,7))&amp;":"&amp;двссыл(адрес(26,6))</v>
      </c>
      <c r="X21" t="str">
        <f t="shared" ca="1" si="13"/>
        <v/>
      </c>
      <c r="Y21" t="str">
        <f t="shared" ca="1" si="13"/>
        <v>двссыл(адрес(39,7))&amp;":"&amp;двссыл(адрес(39,6))</v>
      </c>
      <c r="Z21" t="str">
        <f t="shared" ca="1" si="13"/>
        <v/>
      </c>
      <c r="AA21" t="str">
        <f t="shared" ca="1" si="13"/>
        <v/>
      </c>
      <c r="AB21" t="str">
        <f t="shared" ca="1" si="13"/>
        <v>двссыл(адрес(42,7))&amp;":"&amp;двссыл(адрес(42,6))</v>
      </c>
    </row>
    <row r="22" spans="9:28" x14ac:dyDescent="0.25">
      <c r="L22" t="str">
        <f t="shared" ca="1" si="12"/>
        <v/>
      </c>
      <c r="M22" t="str">
        <f t="shared" ca="1" si="12"/>
        <v>ЕСЛИ(длстр(двссыл(адрес(строка()-1, столбец())))=1,"",двссыл(адрес(62,6))-двссыл(адрес(62,7)))</v>
      </c>
      <c r="N22" t="str">
        <f t="shared" ca="1" si="12"/>
        <v/>
      </c>
      <c r="O22" t="str">
        <f t="shared" ca="1" si="12"/>
        <v>ЕСЛИ(длстр(двссыл(адрес(строка()-1, столбец())))=1,"",двссыл(адрес(31,6))-двссыл(адрес(31,7)))</v>
      </c>
      <c r="P22" t="str">
        <f t="shared" ca="1" si="12"/>
        <v/>
      </c>
      <c r="Q22" t="str">
        <f t="shared" ca="1" si="12"/>
        <v/>
      </c>
      <c r="R22" t="str">
        <f t="shared" ca="1" si="12"/>
        <v>ЕСЛИ(длстр(двссыл(адрес(строка()-1, столбец())))=1,"",двссыл(адрес(51,6))-двссыл(адрес(51,7)))</v>
      </c>
      <c r="S22" t="str">
        <f t="shared" ca="1" si="12"/>
        <v/>
      </c>
      <c r="U22" t="str">
        <f t="shared" ca="1" si="13"/>
        <v>ЕСЛИ(длстр(двссыл(адрес(строка()-1, столбец())))=1,"",двссыл(адрес(55,7))-двссыл(адрес(55,6)))</v>
      </c>
      <c r="V22" t="str">
        <f t="shared" ca="1" si="13"/>
        <v/>
      </c>
      <c r="W22" t="str">
        <f t="shared" ca="1" si="13"/>
        <v>ЕСЛИ(длстр(двссыл(адрес(строка()-1, столбец())))=1,"",двссыл(адрес(26,7))-двссыл(адрес(26,6)))</v>
      </c>
      <c r="X22" t="str">
        <f t="shared" ca="1" si="13"/>
        <v/>
      </c>
      <c r="Y22" t="str">
        <f t="shared" ca="1" si="13"/>
        <v>ЕСЛИ(длстр(двссыл(адрес(строка()-1, столбец())))=1,"",двссыл(адрес(39,7))-двссыл(адрес(39,6)))</v>
      </c>
      <c r="Z22" t="str">
        <f t="shared" ca="1" si="13"/>
        <v/>
      </c>
      <c r="AA22" t="str">
        <f t="shared" ca="1" si="13"/>
        <v/>
      </c>
      <c r="AB22" t="str">
        <f t="shared" ca="1" si="13"/>
        <v>ЕСЛИ(длстр(двссыл(адрес(строка()-1, столбец())))=1,"",двссыл(адрес(42,7))-двссыл(адрес(42,6)))</v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двссыл(адрес(63,6))&amp;":"&amp;двссыл(адрес(63,7))</v>
      </c>
      <c r="M23" t="str">
        <f t="shared" ca="1" si="12"/>
        <v/>
      </c>
      <c r="N23" t="str">
        <f t="shared" ca="1" si="12"/>
        <v>двссыл(адрес(32,6))&amp;":"&amp;двссыл(адрес(32,7))</v>
      </c>
      <c r="O23" t="str">
        <f t="shared" ca="1" si="12"/>
        <v/>
      </c>
      <c r="P23" t="str">
        <f t="shared" ca="1" si="12"/>
        <v>двссыл(адрес(43,6))&amp;":"&amp;двссыл(адрес(43,7))</v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>двссыл(адрес(25,7))&amp;":"&amp;двссыл(адрес(25,6))</v>
      </c>
      <c r="W23" t="str">
        <f t="shared" ca="1" si="13"/>
        <v/>
      </c>
      <c r="X23" t="str">
        <f t="shared" ca="1" si="13"/>
        <v>двссыл(адрес(38,7))&amp;":"&amp;двссыл(адрес(38,6))</v>
      </c>
      <c r="Y23" t="str">
        <f t="shared" ca="1" si="13"/>
        <v/>
      </c>
      <c r="Z23" t="str">
        <f t="shared" ca="1" si="13"/>
        <v>двссыл(адрес(51,7))&amp;":"&amp;двссыл(адрес(51,6))</v>
      </c>
      <c r="AA23" t="str">
        <f t="shared" ca="1" si="13"/>
        <v/>
      </c>
      <c r="AB23" t="str">
        <f t="shared" ca="1" si="13"/>
        <v>двссыл(адрес(54,7))&amp;":"&amp;двссыл(адрес(54,6))</v>
      </c>
    </row>
    <row r="24" spans="9:28" x14ac:dyDescent="0.25">
      <c r="I24" s="9" t="str">
        <f>'Группа на 8'!B24&amp;'Группа на 8'!K24</f>
        <v>18</v>
      </c>
      <c r="J24" s="9" t="str">
        <f>'Группа на 8'!K24&amp;'Группа на 8'!B24</f>
        <v>81</v>
      </c>
      <c r="L24" t="str">
        <f t="shared" ca="1" si="12"/>
        <v>ЕСЛИ(длстр(двссыл(адрес(строка()-1, столбец())))=1,"",двссыл(адрес(63,6))-двссыл(адрес(63,7)))</v>
      </c>
      <c r="M24" t="str">
        <f t="shared" ca="1" si="12"/>
        <v/>
      </c>
      <c r="N24" t="str">
        <f t="shared" ca="1" si="12"/>
        <v>ЕСЛИ(длстр(двссыл(адрес(строка()-1, столбец())))=1,"",двссыл(адрес(32,6))-двссыл(адрес(32,7)))</v>
      </c>
      <c r="O24" t="str">
        <f t="shared" ca="1" si="12"/>
        <v/>
      </c>
      <c r="P24" t="str">
        <f t="shared" ca="1" si="12"/>
        <v>ЕСЛИ(длстр(двссыл(адрес(строка()-1, столбец())))=1,"",двссыл(адрес(43,6))-двссыл(адрес(43,7)))</v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>ЕСЛИ(длстр(двссыл(адрес(строка()-1, столбец())))=1,"",двссыл(адрес(25,7))-двссыл(адрес(25,6)))</v>
      </c>
      <c r="W24" t="str">
        <f t="shared" ca="1" si="13"/>
        <v/>
      </c>
      <c r="X24" t="str">
        <f t="shared" ca="1" si="13"/>
        <v>ЕСЛИ(длстр(двссыл(адрес(строка()-1, столбец())))=1,"",двссыл(адрес(38,7))-двссыл(адрес(38,6)))</v>
      </c>
      <c r="Y24" t="str">
        <f t="shared" ca="1" si="13"/>
        <v/>
      </c>
      <c r="Z24" t="str">
        <f t="shared" ca="1" si="13"/>
        <v>ЕСЛИ(длстр(двссыл(адрес(строка()-1, столбец())))=1,"",двссыл(адрес(51,7))-двссыл(адрес(51,6)))</v>
      </c>
      <c r="AA24" t="str">
        <f t="shared" ca="1" si="13"/>
        <v/>
      </c>
      <c r="AB24" t="str">
        <f t="shared" ca="1" si="13"/>
        <v>ЕСЛИ(длстр(двссыл(адрес(строка()-1, столбец())))=1,"",двссыл(адрес(54,7))-двссыл(адрес(54,6)))</v>
      </c>
    </row>
    <row r="25" spans="9:28" x14ac:dyDescent="0.25">
      <c r="I25" s="9" t="str">
        <f>'Группа на 8'!B25&amp;'Группа на 8'!K25</f>
        <v>27</v>
      </c>
      <c r="J25" s="9" t="str">
        <f>'Группа на 8'!K25&amp;'Группа на 8'!B25</f>
        <v>72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>двссыл(адрес(30,6))&amp;":"&amp;двссыл(адрес(30,7))</v>
      </c>
      <c r="Q25" t="str">
        <f t="shared" ca="1" si="12"/>
        <v>двссыл(адрес(42,6))&amp;":"&amp;двссыл(адрес(42,7))</v>
      </c>
      <c r="R25" t="str">
        <f t="shared" ca="1" si="12"/>
        <v>двссыл(адрес(54,6))&amp;":"&amp;двссыл(адрес(54,7))</v>
      </c>
      <c r="S25" t="str">
        <f t="shared" ca="1" si="12"/>
        <v/>
      </c>
      <c r="U25" t="str">
        <f t="shared" ca="1" si="13"/>
        <v>двссыл(адрес(24,7))&amp;":"&amp;двссыл(адрес(24,6))</v>
      </c>
      <c r="V25" t="str">
        <f t="shared" ca="1" si="13"/>
        <v>двссыл(адрес(36,7))&amp;":"&amp;двссыл(адрес(36,6))</v>
      </c>
      <c r="W25" t="str">
        <f t="shared" ca="1" si="13"/>
        <v>двссыл(адрес(48,7))&amp;":"&amp;двссыл(адрес(48,6))</v>
      </c>
      <c r="X25" t="str">
        <f t="shared" ca="1" si="13"/>
        <v>двссыл(адрес(60,7))&amp;":"&amp;двссыл(адрес(60,6))</v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9" t="str">
        <f>'Группа на 8'!B26&amp;'Группа на 8'!K26</f>
        <v>36</v>
      </c>
      <c r="J26" s="9" t="str">
        <f>'Группа на 8'!K26&amp;'Группа на 8'!B26</f>
        <v>63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>ЕСЛИ(длстр(двссыл(адрес(строка()-1, столбец())))=1,"",двссыл(адрес(30,6))-двссыл(адрес(30,7)))</v>
      </c>
      <c r="Q26" t="str">
        <f t="shared" ca="1" si="12"/>
        <v>ЕСЛИ(длстр(двссыл(адрес(строка()-1, столбец())))=1,"",двссыл(адрес(42,6))-двссыл(адрес(42,7)))</v>
      </c>
      <c r="R26" t="str">
        <f t="shared" ca="1" si="12"/>
        <v>ЕСЛИ(длстр(двссыл(адрес(строка()-1, столбец())))=1,"",двссыл(адрес(54,6))-двссыл(адрес(54,7)))</v>
      </c>
      <c r="S26" t="str">
        <f t="shared" ca="1" si="12"/>
        <v/>
      </c>
      <c r="U26" t="str">
        <f t="shared" ca="1" si="13"/>
        <v>ЕСЛИ(длстр(двссыл(адрес(строка()-1, столбец())))=1,"",двссыл(адрес(24,7))-двссыл(адрес(24,6)))</v>
      </c>
      <c r="V26" t="str">
        <f t="shared" ca="1" si="13"/>
        <v>ЕСЛИ(длстр(двссыл(адрес(строка()-1, столбец())))=1,"",двссыл(адрес(36,7))-двссыл(адрес(36,6)))</v>
      </c>
      <c r="W26" t="str">
        <f t="shared" ca="1" si="13"/>
        <v>ЕСЛИ(длстр(двссыл(адрес(строка()-1, столбец())))=1,"",двссыл(адрес(48,7))-двссыл(адрес(48,6)))</v>
      </c>
      <c r="X26" t="str">
        <f t="shared" ca="1" si="13"/>
        <v>ЕСЛИ(длстр(двссыл(адрес(строка()-1, столбец())))=1,"",двссыл(адрес(60,7))-двссыл(адрес(60,6)))</v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9" t="str">
        <f>'Группа на 8'!B27&amp;'Группа на 8'!K27</f>
        <v>45</v>
      </c>
      <c r="J27" s="9" t="str">
        <f>'Группа на 8'!K27&amp;'Группа на 8'!B27</f>
        <v>54</v>
      </c>
    </row>
    <row r="28" spans="9:28" x14ac:dyDescent="0.25">
      <c r="I28" s="9" t="str">
        <f>'Группа на 8'!B28&amp;'Группа на 8'!K28</f>
        <v/>
      </c>
      <c r="J28" s="9" t="str">
        <f>'Группа на 8'!K28&amp;'Группа на 8'!B28</f>
        <v/>
      </c>
      <c r="L28" t="str">
        <f t="shared" ref="L28:L43" ca="1" si="14">"№"&amp;L11&amp;U11</f>
        <v>№</v>
      </c>
      <c r="M28" t="str">
        <f t="shared" ref="M28:M43" ca="1" si="15">"№"&amp;M11&amp;V11</f>
        <v>№двссыл(адрес(33,6))&amp;":"&amp;двссыл(адрес(33,7))</v>
      </c>
      <c r="N28" t="str">
        <f t="shared" ref="N28:N43" ca="1" si="16">"№"&amp;N11&amp;W11</f>
        <v>№двссыл(адрес(37,7))&amp;":"&amp;двссыл(адрес(37,6))</v>
      </c>
      <c r="O28" t="str">
        <f t="shared" ref="O28:O43" ca="1" si="17">"№"&amp;O11&amp;X11</f>
        <v>№двссыл(адрес(44,6))&amp;":"&amp;двссыл(адрес(44,7))</v>
      </c>
      <c r="P28" t="str">
        <f t="shared" ref="P28:P43" ca="1" si="18">"№"&amp;P11&amp;Y11</f>
        <v>№двссыл(адрес(50,7))&amp;":"&amp;двссыл(адрес(50,6))</v>
      </c>
      <c r="Q28" t="str">
        <f t="shared" ref="Q28:Q43" ca="1" si="19">"№"&amp;Q11&amp;Z11</f>
        <v>№двссыл(адрес(55,6))&amp;":"&amp;двссыл(адрес(55,7))</v>
      </c>
      <c r="R28" t="str">
        <f t="shared" ref="R28:R43" ca="1" si="20">"№"&amp;R11&amp;AA11</f>
        <v>№двссыл(адрес(63,7))&amp;":"&amp;двссыл(адрес(63,6))</v>
      </c>
      <c r="S28" t="str">
        <f t="shared" ref="S28:S43" ca="1" si="21">"№"&amp;S11&amp;AB11</f>
        <v>№двссыл(адрес(24,6))&amp;":"&amp;двссыл(адрес(24,7))</v>
      </c>
    </row>
    <row r="29" spans="9:28" x14ac:dyDescent="0.25">
      <c r="L29" t="str">
        <f t="shared" ca="1" si="14"/>
        <v>№</v>
      </c>
      <c r="M29" t="str">
        <f t="shared" ca="1" si="15"/>
        <v>№ЕСЛИ(длстр(двссыл(адрес(строка()-1, столбец())))=1,"",двссыл(адрес(33,6))-двссыл(адрес(33,7)))</v>
      </c>
      <c r="N29" t="str">
        <f t="shared" ca="1" si="16"/>
        <v>№ЕСЛИ(длстр(двссыл(адрес(строка()-1, столбец())))=1,"",двссыл(адрес(37,7))-двссыл(адрес(37,6)))</v>
      </c>
      <c r="O29" t="str">
        <f t="shared" ca="1" si="17"/>
        <v>№ЕСЛИ(длстр(двссыл(адрес(строка()-1, столбец())))=1,"",двссыл(адрес(44,6))-двссыл(адрес(44,7)))</v>
      </c>
      <c r="P29" t="str">
        <f t="shared" ca="1" si="18"/>
        <v>№ЕСЛИ(длстр(двссыл(адрес(строка()-1, столбец())))=1,"",двссыл(адрес(50,7))-двссыл(адрес(50,6)))</v>
      </c>
      <c r="Q29" t="str">
        <f t="shared" ca="1" si="19"/>
        <v>№ЕСЛИ(длстр(двссыл(адрес(строка()-1, столбец())))=1,"",двссыл(адрес(55,6))-двссыл(адрес(55,7)))</v>
      </c>
      <c r="R29" t="str">
        <f t="shared" ca="1" si="20"/>
        <v>№ЕСЛИ(длстр(двссыл(адрес(строка()-1, столбец())))=1,"",двссыл(адрес(63,7))-двссыл(адрес(63,6)))</v>
      </c>
      <c r="S29" t="str">
        <f t="shared" ca="1" si="21"/>
        <v>№ЕСЛИ(длстр(двссыл(адрес(строка()-1, столбец())))=1,"",двссыл(адрес(24,6))-двссыл(адрес(24,7)))</v>
      </c>
    </row>
    <row r="30" spans="9:28" x14ac:dyDescent="0.25">
      <c r="I30" s="9" t="str">
        <f>'Группа на 8'!B30&amp;'Группа на 8'!K30</f>
        <v>85</v>
      </c>
      <c r="J30" s="9" t="str">
        <f>'Группа на 8'!K30&amp;'Группа на 8'!B30</f>
        <v>58</v>
      </c>
      <c r="L30" t="str">
        <f t="shared" ca="1" si="14"/>
        <v>№двссыл(адрес(33,7))&amp;":"&amp;двссыл(адрес(33,6))</v>
      </c>
      <c r="M30" t="str">
        <f t="shared" ca="1" si="15"/>
        <v>№</v>
      </c>
      <c r="N30" t="str">
        <f t="shared" ca="1" si="16"/>
        <v>№двссыл(адрес(45,6))&amp;":"&amp;двссыл(адрес(45,7))</v>
      </c>
      <c r="O30" t="str">
        <f t="shared" ca="1" si="17"/>
        <v>№двссыл(адрес(49,7))&amp;":"&amp;двссыл(адрес(49,6))</v>
      </c>
      <c r="P30" t="str">
        <f t="shared" ca="1" si="18"/>
        <v>№двссыл(адрес(56,6))&amp;":"&amp;двссыл(адрес(56,7))</v>
      </c>
      <c r="Q30" t="str">
        <f t="shared" ca="1" si="19"/>
        <v>№двссыл(адрес(62,7))&amp;":"&amp;двссыл(адрес(62,6))</v>
      </c>
      <c r="R30" t="str">
        <f t="shared" ca="1" si="20"/>
        <v>№двссыл(адрес(25,6))&amp;":"&amp;двссыл(адрес(25,7))</v>
      </c>
      <c r="S30" t="str">
        <f t="shared" ca="1" si="21"/>
        <v>№двссыл(адрес(36,6))&amp;":"&amp;двссыл(адрес(36,7))</v>
      </c>
    </row>
    <row r="31" spans="9:28" x14ac:dyDescent="0.25">
      <c r="I31" s="9" t="str">
        <f>'Группа на 8'!B31&amp;'Группа на 8'!K31</f>
        <v>64</v>
      </c>
      <c r="J31" s="9" t="str">
        <f>'Группа на 8'!K31&amp;'Группа на 8'!B31</f>
        <v>46</v>
      </c>
      <c r="L31" t="str">
        <f t="shared" ca="1" si="14"/>
        <v>№ЕСЛИ(длстр(двссыл(адрес(строка()-1, столбец())))=1,"",двссыл(адрес(33,7))-двссыл(адрес(33,6)))</v>
      </c>
      <c r="M31" t="str">
        <f t="shared" ca="1" si="15"/>
        <v>№</v>
      </c>
      <c r="N31" t="str">
        <f t="shared" ca="1" si="16"/>
        <v>№ЕСЛИ(длстр(двссыл(адрес(строка()-1, столбец())))=1,"",двссыл(адрес(45,6))-двссыл(адрес(45,7)))</v>
      </c>
      <c r="O31" t="str">
        <f t="shared" ca="1" si="17"/>
        <v>№ЕСЛИ(длстр(двссыл(адрес(строка()-1, столбец())))=1,"",двссыл(адрес(49,7))-двссыл(адрес(49,6)))</v>
      </c>
      <c r="P31" t="str">
        <f t="shared" ca="1" si="18"/>
        <v>№ЕСЛИ(длстр(двссыл(адрес(строка()-1, столбец())))=1,"",двссыл(адрес(56,6))-двссыл(адрес(56,7)))</v>
      </c>
      <c r="Q31" t="str">
        <f t="shared" ca="1" si="19"/>
        <v>№ЕСЛИ(длстр(двссыл(адрес(строка()-1, столбец())))=1,"",двссыл(адрес(62,7))-двссыл(адрес(62,6)))</v>
      </c>
      <c r="R31" t="str">
        <f t="shared" ca="1" si="20"/>
        <v>№ЕСЛИ(длстр(двссыл(адрес(строка()-1, столбец())))=1,"",двссыл(адрес(25,6))-двссыл(адрес(25,7)))</v>
      </c>
      <c r="S31" t="str">
        <f t="shared" ca="1" si="21"/>
        <v>№ЕСЛИ(длстр(двссыл(адрес(строка()-1, столбец())))=1,"",двссыл(адрес(36,6))-двссыл(адрес(36,7)))</v>
      </c>
    </row>
    <row r="32" spans="9:28" x14ac:dyDescent="0.25">
      <c r="I32" s="9" t="str">
        <f>'Группа на 8'!B32&amp;'Группа на 8'!K32</f>
        <v>73</v>
      </c>
      <c r="J32" s="9" t="str">
        <f>'Группа на 8'!K32&amp;'Группа на 8'!B32</f>
        <v>37</v>
      </c>
      <c r="L32" t="str">
        <f t="shared" ca="1" si="14"/>
        <v>№двссыл(адрес(37,6))&amp;":"&amp;двссыл(адрес(37,7))</v>
      </c>
      <c r="M32" t="str">
        <f t="shared" ca="1" si="15"/>
        <v>№двссыл(адрес(45,7))&amp;":"&amp;двссыл(адрес(45,6))</v>
      </c>
      <c r="N32" t="str">
        <f t="shared" ca="1" si="16"/>
        <v>№</v>
      </c>
      <c r="O32" t="str">
        <f t="shared" ca="1" si="17"/>
        <v>№двссыл(адрес(57,6))&amp;":"&amp;двссыл(адрес(57,7))</v>
      </c>
      <c r="P32" t="str">
        <f t="shared" ca="1" si="18"/>
        <v>№двссыл(адрес(61,7))&amp;":"&amp;двссыл(адрес(61,6))</v>
      </c>
      <c r="Q32" t="str">
        <f t="shared" ca="1" si="19"/>
        <v>№двссыл(адрес(26,6))&amp;":"&amp;двссыл(адрес(26,7))</v>
      </c>
      <c r="R32" t="str">
        <f t="shared" ca="1" si="20"/>
        <v>№двссыл(адрес(32,7))&amp;":"&amp;двссыл(адрес(32,6))</v>
      </c>
      <c r="S32" t="str">
        <f t="shared" ca="1" si="21"/>
        <v>№двссыл(адрес(48,6))&amp;":"&amp;двссыл(адрес(48,7))</v>
      </c>
    </row>
    <row r="33" spans="9:19" x14ac:dyDescent="0.25">
      <c r="I33" s="9" t="str">
        <f>'Группа на 8'!B33&amp;'Группа на 8'!K33</f>
        <v>12</v>
      </c>
      <c r="J33" s="9" t="str">
        <f>'Группа на 8'!K33&amp;'Группа на 8'!B33</f>
        <v>21</v>
      </c>
      <c r="L33" t="str">
        <f t="shared" ca="1" si="14"/>
        <v>№ЕСЛИ(длстр(двссыл(адрес(строка()-1, столбец())))=1,"",двссыл(адрес(37,6))-двссыл(адрес(37,7)))</v>
      </c>
      <c r="M33" t="str">
        <f t="shared" ca="1" si="15"/>
        <v>№ЕСЛИ(длстр(двссыл(адрес(строка()-1, столбец())))=1,"",двссыл(адрес(45,7))-двссыл(адрес(45,6)))</v>
      </c>
      <c r="N33" t="str">
        <f t="shared" ca="1" si="16"/>
        <v>№</v>
      </c>
      <c r="O33" t="str">
        <f t="shared" ca="1" si="17"/>
        <v>№ЕСЛИ(длстр(двссыл(адрес(строка()-1, столбец())))=1,"",двссыл(адрес(57,6))-двссыл(адрес(57,7)))</v>
      </c>
      <c r="P33" t="str">
        <f t="shared" ca="1" si="18"/>
        <v>№ЕСЛИ(длстр(двссыл(адрес(строка()-1, столбец())))=1,"",двссыл(адрес(61,7))-двссыл(адрес(61,6)))</v>
      </c>
      <c r="Q33" t="str">
        <f t="shared" ca="1" si="19"/>
        <v>№ЕСЛИ(длстр(двссыл(адрес(строка()-1, столбец())))=1,"",двссыл(адрес(26,6))-двссыл(адрес(26,7)))</v>
      </c>
      <c r="R33" t="str">
        <f t="shared" ca="1" si="20"/>
        <v>№ЕСЛИ(длстр(двссыл(адрес(строка()-1, столбец())))=1,"",двссыл(адрес(32,7))-двссыл(адрес(32,6)))</v>
      </c>
      <c r="S33" t="str">
        <f t="shared" ca="1" si="21"/>
        <v>№ЕСЛИ(длстр(двссыл(адрес(строка()-1, столбец())))=1,"",двссыл(адрес(48,6))-двссыл(адрес(48,7)))</v>
      </c>
    </row>
    <row r="34" spans="9:19" x14ac:dyDescent="0.25">
      <c r="I34" s="9" t="str">
        <f>'Группа на 8'!B34&amp;'Группа на 8'!K34</f>
        <v/>
      </c>
      <c r="J34" s="9" t="str">
        <f>'Группа на 8'!K34&amp;'Группа на 8'!B34</f>
        <v/>
      </c>
      <c r="L34" t="str">
        <f t="shared" ca="1" si="14"/>
        <v>№двссыл(адрес(44,7))&amp;":"&amp;двссыл(адрес(44,6))</v>
      </c>
      <c r="M34" t="str">
        <f t="shared" ca="1" si="15"/>
        <v>№двссыл(адрес(49,6))&amp;":"&amp;двссыл(адрес(49,7))</v>
      </c>
      <c r="N34" t="str">
        <f t="shared" ca="1" si="16"/>
        <v>№двссыл(адрес(57,7))&amp;":"&amp;двссыл(адрес(57,6))</v>
      </c>
      <c r="O34" t="str">
        <f t="shared" ca="1" si="17"/>
        <v>№</v>
      </c>
      <c r="P34" t="str">
        <f t="shared" ca="1" si="18"/>
        <v>№двссыл(адрес(27,6))&amp;":"&amp;двссыл(адрес(27,7))</v>
      </c>
      <c r="Q34" t="str">
        <f t="shared" ca="1" si="19"/>
        <v>№двссыл(адрес(31,7))&amp;":"&amp;двссыл(адрес(31,6))</v>
      </c>
      <c r="R34" t="str">
        <f t="shared" ca="1" si="20"/>
        <v>№двссыл(адрес(38,6))&amp;":"&amp;двссыл(адрес(38,7))</v>
      </c>
      <c r="S34" t="str">
        <f t="shared" ca="1" si="21"/>
        <v>№двссыл(адрес(60,6))&amp;":"&amp;двссыл(адрес(60,7))</v>
      </c>
    </row>
    <row r="35" spans="9:19" x14ac:dyDescent="0.25">
      <c r="L35" t="str">
        <f t="shared" ca="1" si="14"/>
        <v>№ЕСЛИ(длстр(двссыл(адрес(строка()-1, столбец())))=1,"",двссыл(адрес(44,7))-двссыл(адрес(44,6)))</v>
      </c>
      <c r="M35" t="str">
        <f t="shared" ca="1" si="15"/>
        <v>№ЕСЛИ(длстр(двссыл(адрес(строка()-1, столбец())))=1,"",двссыл(адрес(49,6))-двссыл(адрес(49,7)))</v>
      </c>
      <c r="N35" t="str">
        <f t="shared" ca="1" si="16"/>
        <v>№ЕСЛИ(длстр(двссыл(адрес(строка()-1, столбец())))=1,"",двссыл(адрес(57,7))-двссыл(адрес(57,6)))</v>
      </c>
      <c r="O35" t="str">
        <f t="shared" ca="1" si="17"/>
        <v>№</v>
      </c>
      <c r="P35" t="str">
        <f t="shared" ca="1" si="18"/>
        <v>№ЕСЛИ(длстр(двссыл(адрес(строка()-1, столбец())))=1,"",двссыл(адрес(27,6))-двссыл(адрес(27,7)))</v>
      </c>
      <c r="Q35" t="str">
        <f t="shared" ca="1" si="19"/>
        <v>№ЕСЛИ(длстр(двссыл(адрес(строка()-1, столбец())))=1,"",двссыл(адрес(31,7))-двссыл(адрес(31,6)))</v>
      </c>
      <c r="R35" t="str">
        <f t="shared" ca="1" si="20"/>
        <v>№ЕСЛИ(длстр(двссыл(адрес(строка()-1, столбец())))=1,"",двссыл(адрес(38,6))-двссыл(адрес(38,7)))</v>
      </c>
      <c r="S35" t="str">
        <f t="shared" ca="1" si="21"/>
        <v>№ЕСЛИ(длстр(двссыл(адрес(строка()-1, столбец())))=1,"",двссыл(адрес(60,6))-двссыл(адрес(60,7)))</v>
      </c>
    </row>
    <row r="36" spans="9:19" x14ac:dyDescent="0.25">
      <c r="I36" s="9" t="str">
        <f>'Группа на 8'!B36&amp;'Группа на 8'!K36</f>
        <v>28</v>
      </c>
      <c r="J36" s="9" t="str">
        <f>'Группа на 8'!K36&amp;'Группа на 8'!B36</f>
        <v>82</v>
      </c>
      <c r="L36" t="str">
        <f t="shared" ca="1" si="14"/>
        <v>№двссыл(адрес(50,6))&amp;":"&amp;двссыл(адрес(50,7))</v>
      </c>
      <c r="M36" t="str">
        <f t="shared" ca="1" si="15"/>
        <v>№двссыл(адрес(56,7))&amp;":"&amp;двссыл(адрес(56,6))</v>
      </c>
      <c r="N36" t="str">
        <f t="shared" ca="1" si="16"/>
        <v>№двссыл(адрес(61,6))&amp;":"&amp;двссыл(адрес(61,7))</v>
      </c>
      <c r="O36" t="str">
        <f t="shared" ca="1" si="17"/>
        <v>№двссыл(адрес(27,7))&amp;":"&amp;двссыл(адрес(27,6))</v>
      </c>
      <c r="P36" t="str">
        <f t="shared" ca="1" si="18"/>
        <v>№</v>
      </c>
      <c r="Q36" t="str">
        <f t="shared" ca="1" si="19"/>
        <v>№двссыл(адрес(39,6))&amp;":"&amp;двссыл(адрес(39,7))</v>
      </c>
      <c r="R36" t="str">
        <f t="shared" ca="1" si="20"/>
        <v>№двссыл(адрес(43,7))&amp;":"&amp;двссыл(адрес(43,6))</v>
      </c>
      <c r="S36" t="str">
        <f t="shared" ca="1" si="21"/>
        <v>№двссыл(адрес(30,7))&amp;":"&amp;двссыл(адрес(30,6))</v>
      </c>
    </row>
    <row r="37" spans="9:19" x14ac:dyDescent="0.25">
      <c r="I37" s="9" t="str">
        <f>'Группа на 8'!B37&amp;'Группа на 8'!K37</f>
        <v>31</v>
      </c>
      <c r="J37" s="9" t="str">
        <f>'Группа на 8'!K37&amp;'Группа на 8'!B37</f>
        <v>13</v>
      </c>
      <c r="L37" t="str">
        <f t="shared" ca="1" si="14"/>
        <v>№ЕСЛИ(длстр(двссыл(адрес(строка()-1, столбец())))=1,"",двссыл(адрес(50,6))-двссыл(адрес(50,7)))</v>
      </c>
      <c r="M37" t="str">
        <f t="shared" ca="1" si="15"/>
        <v>№ЕСЛИ(длстр(двссыл(адрес(строка()-1, столбец())))=1,"",двссыл(адрес(56,7))-двссыл(адрес(56,6)))</v>
      </c>
      <c r="N37" t="str">
        <f t="shared" ca="1" si="16"/>
        <v>№ЕСЛИ(длстр(двссыл(адрес(строка()-1, столбец())))=1,"",двссыл(адрес(61,6))-двссыл(адрес(61,7)))</v>
      </c>
      <c r="O37" t="str">
        <f t="shared" ca="1" si="17"/>
        <v>№ЕСЛИ(длстр(двссыл(адрес(строка()-1, столбец())))=1,"",двссыл(адрес(27,7))-двссыл(адрес(27,6)))</v>
      </c>
      <c r="P37" t="str">
        <f t="shared" ca="1" si="18"/>
        <v>№</v>
      </c>
      <c r="Q37" t="str">
        <f t="shared" ca="1" si="19"/>
        <v>№ЕСЛИ(длстр(двссыл(адрес(строка()-1, столбец())))=1,"",двссыл(адрес(39,6))-двссыл(адрес(39,7)))</v>
      </c>
      <c r="R37" t="str">
        <f t="shared" ca="1" si="20"/>
        <v>№ЕСЛИ(длстр(двссыл(адрес(строка()-1, столбец())))=1,"",двссыл(адрес(43,7))-двссыл(адрес(43,6)))</v>
      </c>
      <c r="S37" t="str">
        <f t="shared" ca="1" si="21"/>
        <v>№ЕСЛИ(длстр(двссыл(адрес(строка()-1, столбец())))=1,"",двссыл(адрес(30,7))-двссыл(адрес(30,6)))</v>
      </c>
    </row>
    <row r="38" spans="9:19" x14ac:dyDescent="0.25">
      <c r="I38" s="9" t="str">
        <f>'Группа на 8'!B38&amp;'Группа на 8'!K38</f>
        <v>47</v>
      </c>
      <c r="J38" s="9" t="str">
        <f>'Группа на 8'!K38&amp;'Группа на 8'!B38</f>
        <v>74</v>
      </c>
      <c r="L38" t="str">
        <f t="shared" ca="1" si="14"/>
        <v>№двссыл(адрес(55,7))&amp;":"&amp;двссыл(адрес(55,6))</v>
      </c>
      <c r="M38" t="str">
        <f t="shared" ca="1" si="15"/>
        <v>№двссыл(адрес(62,6))&amp;":"&amp;двссыл(адрес(62,7))</v>
      </c>
      <c r="N38" t="str">
        <f t="shared" ca="1" si="16"/>
        <v>№двссыл(адрес(26,7))&amp;":"&amp;двссыл(адрес(26,6))</v>
      </c>
      <c r="O38" t="str">
        <f t="shared" ca="1" si="17"/>
        <v>№двссыл(адрес(31,6))&amp;":"&amp;двссыл(адрес(31,7))</v>
      </c>
      <c r="P38" t="str">
        <f t="shared" ca="1" si="18"/>
        <v>№двссыл(адрес(39,7))&amp;":"&amp;двссыл(адрес(39,6))</v>
      </c>
      <c r="Q38" t="str">
        <f t="shared" ca="1" si="19"/>
        <v>№</v>
      </c>
      <c r="R38" t="str">
        <f t="shared" ca="1" si="20"/>
        <v>№двссыл(адрес(51,6))&amp;":"&amp;двссыл(адрес(51,7))</v>
      </c>
      <c r="S38" t="str">
        <f t="shared" ca="1" si="21"/>
        <v>№двссыл(адрес(42,7))&amp;":"&amp;двссыл(адрес(42,6))</v>
      </c>
    </row>
    <row r="39" spans="9:19" x14ac:dyDescent="0.25">
      <c r="I39" s="9" t="str">
        <f>'Группа на 8'!B39&amp;'Группа на 8'!K39</f>
        <v>56</v>
      </c>
      <c r="J39" s="9" t="str">
        <f>'Группа на 8'!K39&amp;'Группа на 8'!B39</f>
        <v>65</v>
      </c>
      <c r="L39" t="str">
        <f t="shared" ca="1" si="14"/>
        <v>№ЕСЛИ(длстр(двссыл(адрес(строка()-1, столбец())))=1,"",двссыл(адрес(55,7))-двссыл(адрес(55,6)))</v>
      </c>
      <c r="M39" t="str">
        <f t="shared" ca="1" si="15"/>
        <v>№ЕСЛИ(длстр(двссыл(адрес(строка()-1, столбец())))=1,"",двссыл(адрес(62,6))-двссыл(адрес(62,7)))</v>
      </c>
      <c r="N39" t="str">
        <f t="shared" ca="1" si="16"/>
        <v>№ЕСЛИ(длстр(двссыл(адрес(строка()-1, столбец())))=1,"",двссыл(адрес(26,7))-двссыл(адрес(26,6)))</v>
      </c>
      <c r="O39" t="str">
        <f t="shared" ca="1" si="17"/>
        <v>№ЕСЛИ(длстр(двссыл(адрес(строка()-1, столбец())))=1,"",двссыл(адрес(31,6))-двссыл(адрес(31,7)))</v>
      </c>
      <c r="P39" t="str">
        <f t="shared" ca="1" si="18"/>
        <v>№ЕСЛИ(длстр(двссыл(адрес(строка()-1, столбец())))=1,"",двссыл(адрес(39,7))-двссыл(адрес(39,6)))</v>
      </c>
      <c r="Q39" t="str">
        <f t="shared" ca="1" si="19"/>
        <v>№</v>
      </c>
      <c r="R39" t="str">
        <f t="shared" ca="1" si="20"/>
        <v>№ЕСЛИ(длстр(двссыл(адрес(строка()-1, столбец())))=1,"",двссыл(адрес(51,6))-двссыл(адрес(51,7)))</v>
      </c>
      <c r="S39" t="str">
        <f t="shared" ca="1" si="21"/>
        <v>№ЕСЛИ(длстр(двссыл(адрес(строка()-1, столбец())))=1,"",двссыл(адрес(42,7))-двссыл(адрес(42,6)))</v>
      </c>
    </row>
    <row r="40" spans="9:19" x14ac:dyDescent="0.25">
      <c r="I40" s="9" t="str">
        <f>'Группа на 8'!B40&amp;'Группа на 8'!K40</f>
        <v/>
      </c>
      <c r="J40" s="9" t="str">
        <f>'Группа на 8'!K40&amp;'Группа на 8'!B40</f>
        <v/>
      </c>
      <c r="L40" t="str">
        <f t="shared" ca="1" si="14"/>
        <v>№двссыл(адрес(63,6))&amp;":"&amp;двссыл(адрес(63,7))</v>
      </c>
      <c r="M40" t="str">
        <f t="shared" ca="1" si="15"/>
        <v>№двссыл(адрес(25,7))&amp;":"&amp;двссыл(адрес(25,6))</v>
      </c>
      <c r="N40" t="str">
        <f t="shared" ca="1" si="16"/>
        <v>№двссыл(адрес(32,6))&amp;":"&amp;двссыл(адрес(32,7))</v>
      </c>
      <c r="O40" t="str">
        <f t="shared" ca="1" si="17"/>
        <v>№двссыл(адрес(38,7))&amp;":"&amp;двссыл(адрес(38,6))</v>
      </c>
      <c r="P40" t="str">
        <f t="shared" ca="1" si="18"/>
        <v>№двссыл(адрес(43,6))&amp;":"&amp;двссыл(адрес(43,7))</v>
      </c>
      <c r="Q40" t="str">
        <f t="shared" ca="1" si="19"/>
        <v>№двссыл(адрес(51,7))&amp;":"&amp;двссыл(адрес(51,6))</v>
      </c>
      <c r="R40" t="str">
        <f t="shared" ca="1" si="20"/>
        <v>№</v>
      </c>
      <c r="S40" t="str">
        <f t="shared" ca="1" si="21"/>
        <v>№двссыл(адрес(54,7))&amp;":"&amp;двссыл(адрес(54,6))</v>
      </c>
    </row>
    <row r="41" spans="9:19" x14ac:dyDescent="0.25">
      <c r="L41" t="str">
        <f t="shared" ca="1" si="14"/>
        <v>№ЕСЛИ(длстр(двссыл(адрес(строка()-1, столбец())))=1,"",двссыл(адрес(63,6))-двссыл(адрес(63,7)))</v>
      </c>
      <c r="M41" t="str">
        <f t="shared" ca="1" si="15"/>
        <v>№ЕСЛИ(длстр(двссыл(адрес(строка()-1, столбец())))=1,"",двссыл(адрес(25,7))-двссыл(адрес(25,6)))</v>
      </c>
      <c r="N41" t="str">
        <f t="shared" ca="1" si="16"/>
        <v>№ЕСЛИ(длстр(двссыл(адрес(строка()-1, столбец())))=1,"",двссыл(адрес(32,6))-двссыл(адрес(32,7)))</v>
      </c>
      <c r="O41" t="str">
        <f t="shared" ca="1" si="17"/>
        <v>№ЕСЛИ(длстр(двссыл(адрес(строка()-1, столбец())))=1,"",двссыл(адрес(38,7))-двссыл(адрес(38,6)))</v>
      </c>
      <c r="P41" t="str">
        <f t="shared" ca="1" si="18"/>
        <v>№ЕСЛИ(длстр(двссыл(адрес(строка()-1, столбец())))=1,"",двссыл(адрес(43,6))-двссыл(адрес(43,7)))</v>
      </c>
      <c r="Q41" t="str">
        <f t="shared" ca="1" si="19"/>
        <v>№ЕСЛИ(длстр(двссыл(адрес(строка()-1, столбец())))=1,"",двссыл(адрес(51,7))-двссыл(адрес(51,6)))</v>
      </c>
      <c r="R41" t="str">
        <f t="shared" ca="1" si="20"/>
        <v>№</v>
      </c>
      <c r="S41" t="str">
        <f t="shared" ca="1" si="21"/>
        <v>№ЕСЛИ(длстр(двссыл(адрес(строка()-1, столбец())))=1,"",двссыл(адрес(54,7))-двссыл(адрес(54,6)))</v>
      </c>
    </row>
    <row r="42" spans="9:19" x14ac:dyDescent="0.25">
      <c r="I42" s="9" t="str">
        <f>'Группа на 8'!B42&amp;'Группа на 8'!K42</f>
        <v>86</v>
      </c>
      <c r="J42" s="9" t="str">
        <f>'Группа на 8'!K42&amp;'Группа на 8'!B42</f>
        <v>68</v>
      </c>
      <c r="L42" t="str">
        <f t="shared" ca="1" si="14"/>
        <v>№двссыл(адрес(24,7))&amp;":"&amp;двссыл(адрес(24,6))</v>
      </c>
      <c r="M42" t="str">
        <f t="shared" ca="1" si="15"/>
        <v>№двссыл(адрес(36,7))&amp;":"&amp;двссыл(адрес(36,6))</v>
      </c>
      <c r="N42" t="str">
        <f t="shared" ca="1" si="16"/>
        <v>№двссыл(адрес(48,7))&amp;":"&amp;двссыл(адрес(48,6))</v>
      </c>
      <c r="O42" t="str">
        <f t="shared" ca="1" si="17"/>
        <v>№двссыл(адрес(60,7))&amp;":"&amp;двссыл(адрес(60,6))</v>
      </c>
      <c r="P42" t="str">
        <f t="shared" ca="1" si="18"/>
        <v>№двссыл(адрес(30,6))&amp;":"&amp;двссыл(адрес(30,7))</v>
      </c>
      <c r="Q42" t="str">
        <f t="shared" ca="1" si="19"/>
        <v>№двссыл(адрес(42,6))&amp;":"&amp;двссыл(адрес(42,7))</v>
      </c>
      <c r="R42" t="str">
        <f t="shared" ca="1" si="20"/>
        <v>№двссыл(адрес(54,6))&amp;":"&amp;двссыл(адрес(54,7))</v>
      </c>
      <c r="S42" t="str">
        <f t="shared" ca="1" si="21"/>
        <v>№</v>
      </c>
    </row>
    <row r="43" spans="9:19" x14ac:dyDescent="0.25">
      <c r="I43" s="9" t="str">
        <f>'Группа на 8'!B43&amp;'Группа на 8'!K43</f>
        <v>75</v>
      </c>
      <c r="J43" s="9" t="str">
        <f>'Группа на 8'!K43&amp;'Группа на 8'!B43</f>
        <v>57</v>
      </c>
      <c r="L43" t="str">
        <f t="shared" ca="1" si="14"/>
        <v>№ЕСЛИ(длстр(двссыл(адрес(строка()-1, столбец())))=1,"",двссыл(адрес(24,7))-двссыл(адрес(24,6)))</v>
      </c>
      <c r="M43" t="str">
        <f t="shared" ca="1" si="15"/>
        <v>№ЕСЛИ(длстр(двссыл(адрес(строка()-1, столбец())))=1,"",двссыл(адрес(36,7))-двссыл(адрес(36,6)))</v>
      </c>
      <c r="N43" t="str">
        <f t="shared" ca="1" si="16"/>
        <v>№ЕСЛИ(длстр(двссыл(адрес(строка()-1, столбец())))=1,"",двссыл(адрес(48,7))-двссыл(адрес(48,6)))</v>
      </c>
      <c r="O43" t="str">
        <f t="shared" ca="1" si="17"/>
        <v>№ЕСЛИ(длстр(двссыл(адрес(строка()-1, столбец())))=1,"",двссыл(адрес(60,7))-двссыл(адрес(60,6)))</v>
      </c>
      <c r="P43" t="str">
        <f t="shared" ca="1" si="18"/>
        <v>№ЕСЛИ(длстр(двссыл(адрес(строка()-1, столбец())))=1,"",двссыл(адрес(30,6))-двссыл(адрес(30,7)))</v>
      </c>
      <c r="Q43" t="str">
        <f t="shared" ca="1" si="19"/>
        <v>№ЕСЛИ(длстр(двссыл(адрес(строка()-1, столбец())))=1,"",двссыл(адрес(42,6))-двссыл(адрес(42,7)))</v>
      </c>
      <c r="R43" t="str">
        <f t="shared" ca="1" si="20"/>
        <v>№ЕСЛИ(длстр(двссыл(адрес(строка()-1, столбец())))=1,"",двссыл(адрес(54,6))-двссыл(адрес(54,7)))</v>
      </c>
      <c r="S43" t="str">
        <f t="shared" ca="1" si="21"/>
        <v>№</v>
      </c>
    </row>
    <row r="44" spans="9:19" x14ac:dyDescent="0.25">
      <c r="I44" s="9" t="str">
        <f>'Группа на 8'!B44&amp;'Группа на 8'!K44</f>
        <v>14</v>
      </c>
      <c r="J44" s="9" t="str">
        <f>'Группа на 8'!K44&amp;'Группа на 8'!B44</f>
        <v>41</v>
      </c>
    </row>
    <row r="45" spans="9:19" x14ac:dyDescent="0.25">
      <c r="I45" s="9" t="str">
        <f>'Группа на 8'!B45&amp;'Группа на 8'!K45</f>
        <v>23</v>
      </c>
      <c r="J45" s="9" t="str">
        <f>'Группа на 8'!K45&amp;'Группа на 8'!B45</f>
        <v>32</v>
      </c>
    </row>
    <row r="46" spans="9:19" x14ac:dyDescent="0.25">
      <c r="I46" s="9" t="str">
        <f>'Группа на 8'!B46&amp;'Группа на 8'!K46</f>
        <v/>
      </c>
      <c r="J46" s="9" t="str">
        <f>'Группа на 8'!K46&amp;'Группа на 8'!B46</f>
        <v/>
      </c>
    </row>
    <row r="48" spans="9:19" x14ac:dyDescent="0.25">
      <c r="I48" s="9" t="str">
        <f>'Группа на 8'!B48&amp;'Группа на 8'!K48</f>
        <v>38</v>
      </c>
      <c r="J48" s="9" t="str">
        <f>'Группа на 8'!K48&amp;'Группа на 8'!B48</f>
        <v>83</v>
      </c>
    </row>
    <row r="49" spans="9:10" x14ac:dyDescent="0.25">
      <c r="I49" s="9" t="str">
        <f>'Группа на 8'!B49&amp;'Группа на 8'!K49</f>
        <v>42</v>
      </c>
      <c r="J49" s="9" t="str">
        <f>'Группа на 8'!K49&amp;'Группа на 8'!B49</f>
        <v>24</v>
      </c>
    </row>
    <row r="50" spans="9:10" x14ac:dyDescent="0.25">
      <c r="I50" s="9" t="str">
        <f>'Группа на 8'!B50&amp;'Группа на 8'!K50</f>
        <v>51</v>
      </c>
      <c r="J50" s="9" t="str">
        <f>'Группа на 8'!K50&amp;'Группа на 8'!B50</f>
        <v>15</v>
      </c>
    </row>
    <row r="51" spans="9:10" x14ac:dyDescent="0.25">
      <c r="I51" s="9" t="str">
        <f>'Группа на 8'!B51&amp;'Группа на 8'!K51</f>
        <v>67</v>
      </c>
      <c r="J51" s="9" t="str">
        <f>'Группа на 8'!K51&amp;'Группа на 8'!B51</f>
        <v>76</v>
      </c>
    </row>
    <row r="52" spans="9:10" x14ac:dyDescent="0.25">
      <c r="I52" s="9" t="str">
        <f>'Группа на 8'!B52&amp;'Группа на 8'!K52</f>
        <v/>
      </c>
      <c r="J52" s="9" t="str">
        <f>'Группа на 8'!K52&amp;'Группа на 8'!B52</f>
        <v/>
      </c>
    </row>
    <row r="54" spans="9:10" x14ac:dyDescent="0.25">
      <c r="I54" s="9" t="str">
        <f>'Группа на 8'!B54&amp;'Группа на 8'!K54</f>
        <v>87</v>
      </c>
      <c r="J54" s="9" t="str">
        <f>'Группа на 8'!K54&amp;'Группа на 8'!B54</f>
        <v>78</v>
      </c>
    </row>
    <row r="55" spans="9:10" x14ac:dyDescent="0.25">
      <c r="I55" s="9" t="str">
        <f>'Группа на 8'!B55&amp;'Группа на 8'!K55</f>
        <v>16</v>
      </c>
      <c r="J55" s="9" t="str">
        <f>'Группа на 8'!K55&amp;'Группа на 8'!B55</f>
        <v>61</v>
      </c>
    </row>
    <row r="56" spans="9:10" x14ac:dyDescent="0.25">
      <c r="I56" s="9" t="str">
        <f>'Группа на 8'!B56&amp;'Группа на 8'!K56</f>
        <v>25</v>
      </c>
      <c r="J56" s="9" t="str">
        <f>'Группа на 8'!K56&amp;'Группа на 8'!B56</f>
        <v>52</v>
      </c>
    </row>
    <row r="57" spans="9:10" x14ac:dyDescent="0.25">
      <c r="I57" s="9" t="str">
        <f>'Группа на 8'!B57&amp;'Группа на 8'!K57</f>
        <v>34</v>
      </c>
      <c r="J57" s="9" t="str">
        <f>'Группа на 8'!K57&amp;'Группа на 8'!B57</f>
        <v>43</v>
      </c>
    </row>
    <row r="58" spans="9:10" x14ac:dyDescent="0.25">
      <c r="I58" s="9" t="str">
        <f>'Группа на 8'!B58&amp;'Группа на 8'!K58</f>
        <v/>
      </c>
      <c r="J58" s="9" t="str">
        <f>'Группа на 8'!K58&amp;'Группа на 8'!B58</f>
        <v/>
      </c>
    </row>
    <row r="60" spans="9:10" x14ac:dyDescent="0.25">
      <c r="I60" s="9" t="str">
        <f>'Группа на 8'!B60&amp;'Группа на 8'!K60</f>
        <v>48</v>
      </c>
      <c r="J60" s="9" t="str">
        <f>'Группа на 8'!K60&amp;'Группа на 8'!B60</f>
        <v>84</v>
      </c>
    </row>
    <row r="61" spans="9:10" x14ac:dyDescent="0.25">
      <c r="I61" s="9" t="str">
        <f>'Группа на 8'!B61&amp;'Группа на 8'!K61</f>
        <v>53</v>
      </c>
      <c r="J61" s="9" t="str">
        <f>'Группа на 8'!K61&amp;'Группа на 8'!B61</f>
        <v>35</v>
      </c>
    </row>
    <row r="62" spans="9:10" x14ac:dyDescent="0.25">
      <c r="I62" s="9" t="str">
        <f>'Группа на 8'!B62&amp;'Группа на 8'!K62</f>
        <v>62</v>
      </c>
      <c r="J62" s="9" t="str">
        <f>'Группа на 8'!K62&amp;'Группа на 8'!B62</f>
        <v>26</v>
      </c>
    </row>
    <row r="63" spans="9:10" x14ac:dyDescent="0.25">
      <c r="I63" s="9" t="str">
        <f>'Группа на 8'!B63&amp;'Группа на 8'!K63</f>
        <v>71</v>
      </c>
      <c r="J63" s="9" t="str">
        <f>'Группа на 8'!K63&amp;'Группа на 8'!B63</f>
        <v>17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Группа на 3</vt:lpstr>
      <vt:lpstr>Группа на 3 (2 круга)</vt:lpstr>
      <vt:lpstr>Группа на 8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Master</cp:lastModifiedBy>
  <cp:lastPrinted>2019-01-21T14:10:38Z</cp:lastPrinted>
  <dcterms:created xsi:type="dcterms:W3CDTF">2009-05-19T09:37:33Z</dcterms:created>
  <dcterms:modified xsi:type="dcterms:W3CDTF">2020-09-26T19:58:11Z</dcterms:modified>
</cp:coreProperties>
</file>