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65" windowWidth="18975" windowHeight="7200" firstSheet="2" activeTab="9"/>
  </bookViews>
  <sheets>
    <sheet name="Группа 1" sheetId="46" r:id="rId1"/>
    <sheet name="Группа2" sheetId="45" r:id="rId2"/>
    <sheet name="Группа 3" sheetId="44" r:id="rId3"/>
    <sheet name="Группа 4" sheetId="43" r:id="rId4"/>
    <sheet name="Второй раунд 1" sheetId="42" r:id="rId5"/>
    <sheet name="Второй раунд 2" sheetId="41" r:id="rId6"/>
    <sheet name="Второй раунд 3" sheetId="24" r:id="rId7"/>
    <sheet name="Второй раунд 4)" sheetId="47" r:id="rId8"/>
    <sheet name="Итог Групп" sheetId="40" r:id="rId9"/>
    <sheet name="Кубок А" sheetId="19" r:id="rId10"/>
    <sheet name="Кубок Б" sheetId="48" r:id="rId11"/>
    <sheet name="Служебный лист" sheetId="4" state="hidden" r:id="rId12"/>
  </sheets>
  <calcPr calcId="145621"/>
</workbook>
</file>

<file path=xl/calcChain.xml><?xml version="1.0" encoding="utf-8"?>
<calcChain xmlns="http://schemas.openxmlformats.org/spreadsheetml/2006/main">
  <c r="F7" i="40" l="1"/>
  <c r="B24" i="48"/>
  <c r="F22" i="48"/>
  <c r="B20" i="48"/>
  <c r="F14" i="48"/>
  <c r="J10" i="48"/>
  <c r="F6" i="48"/>
  <c r="B27" i="47"/>
  <c r="B25" i="47"/>
  <c r="B23" i="47"/>
  <c r="B27" i="46"/>
  <c r="B25" i="46"/>
  <c r="B23" i="46"/>
  <c r="B27" i="45"/>
  <c r="B25" i="45"/>
  <c r="B23" i="45"/>
  <c r="B27" i="44"/>
  <c r="B25" i="44"/>
  <c r="B23" i="44"/>
  <c r="B27" i="43"/>
  <c r="B25" i="43"/>
  <c r="B23" i="43"/>
  <c r="B27" i="42"/>
  <c r="B25" i="42"/>
  <c r="B23" i="42"/>
  <c r="B27" i="41"/>
  <c r="B25" i="41"/>
  <c r="B23" i="41"/>
  <c r="H17" i="47"/>
  <c r="C20" i="47"/>
  <c r="G8" i="47"/>
  <c r="F8" i="47"/>
  <c r="H14" i="47"/>
  <c r="H4" i="46"/>
  <c r="H5" i="46"/>
  <c r="H17" i="45"/>
  <c r="F8" i="45"/>
  <c r="F9" i="45"/>
  <c r="H4" i="45"/>
  <c r="H20" i="44"/>
  <c r="C14" i="43"/>
  <c r="C17" i="43"/>
  <c r="G4" i="43"/>
  <c r="H6" i="43"/>
  <c r="C20" i="42"/>
  <c r="G8" i="42"/>
  <c r="G9" i="42"/>
  <c r="H20" i="42"/>
  <c r="F8" i="41"/>
  <c r="F9" i="41"/>
  <c r="F6" i="45"/>
  <c r="H6" i="44"/>
  <c r="G4" i="42"/>
  <c r="G5" i="42" s="1"/>
  <c r="H14" i="41"/>
  <c r="C14" i="47"/>
  <c r="H4" i="47"/>
  <c r="H5" i="47"/>
  <c r="F9" i="47"/>
  <c r="C20" i="46"/>
  <c r="H14" i="46"/>
  <c r="C17" i="46"/>
  <c r="G4" i="46"/>
  <c r="G5" i="46" s="1"/>
  <c r="F6" i="46"/>
  <c r="G8" i="45"/>
  <c r="G4" i="45"/>
  <c r="H6" i="45"/>
  <c r="C20" i="44"/>
  <c r="C17" i="44"/>
  <c r="H14" i="44"/>
  <c r="H17" i="44"/>
  <c r="F6" i="43"/>
  <c r="H20" i="43"/>
  <c r="G5" i="43"/>
  <c r="C14" i="42"/>
  <c r="F8" i="42"/>
  <c r="H14" i="42"/>
  <c r="C20" i="41"/>
  <c r="G4" i="41"/>
  <c r="H6" i="41"/>
  <c r="H7" i="41" s="1"/>
  <c r="F6" i="41"/>
  <c r="C17" i="45"/>
  <c r="G5" i="45"/>
  <c r="F8" i="44"/>
  <c r="F9" i="44"/>
  <c r="G8" i="43"/>
  <c r="G9" i="43" s="1"/>
  <c r="F8" i="43"/>
  <c r="F9" i="43" s="1"/>
  <c r="H17" i="43"/>
  <c r="H4" i="42"/>
  <c r="H5" i="42"/>
  <c r="H17" i="41"/>
  <c r="H20" i="41"/>
  <c r="G8" i="41"/>
  <c r="G9" i="47"/>
  <c r="G8" i="46"/>
  <c r="F8" i="46"/>
  <c r="F9" i="46"/>
  <c r="G9" i="45"/>
  <c r="H14" i="45"/>
  <c r="G4" i="44"/>
  <c r="G5" i="44" s="1"/>
  <c r="H4" i="43"/>
  <c r="H5" i="43"/>
  <c r="H17" i="42"/>
  <c r="H6" i="42"/>
  <c r="C17" i="41"/>
  <c r="H4" i="41"/>
  <c r="C20" i="43"/>
  <c r="F6" i="47"/>
  <c r="F7" i="47" s="1"/>
  <c r="C17" i="47"/>
  <c r="G4" i="47"/>
  <c r="G5" i="47" s="1"/>
  <c r="H6" i="47"/>
  <c r="H17" i="46"/>
  <c r="H6" i="46"/>
  <c r="H7" i="46" s="1"/>
  <c r="G9" i="46"/>
  <c r="H20" i="46"/>
  <c r="C20" i="45"/>
  <c r="H20" i="45"/>
  <c r="C14" i="44"/>
  <c r="G8" i="44"/>
  <c r="H14" i="43"/>
  <c r="F6" i="42"/>
  <c r="F7" i="42" s="1"/>
  <c r="F9" i="42"/>
  <c r="G5" i="41"/>
  <c r="H20" i="47"/>
  <c r="C14" i="46"/>
  <c r="C14" i="45"/>
  <c r="F6" i="44"/>
  <c r="F7" i="44" s="1"/>
  <c r="H4" i="44"/>
  <c r="F7" i="43"/>
  <c r="C17" i="42"/>
  <c r="C14" i="41"/>
  <c r="I4" i="47" l="1"/>
  <c r="J5" i="47"/>
  <c r="I8" i="47"/>
  <c r="J9" i="47"/>
  <c r="J5" i="46"/>
  <c r="I4" i="46"/>
  <c r="J9" i="46"/>
  <c r="I8" i="46"/>
  <c r="I8" i="45"/>
  <c r="J9" i="45"/>
  <c r="I4" i="43"/>
  <c r="J5" i="43"/>
  <c r="I8" i="43"/>
  <c r="J9" i="43"/>
  <c r="I4" i="42"/>
  <c r="J5" i="42"/>
  <c r="I8" i="42"/>
  <c r="J9" i="42"/>
  <c r="H5" i="44"/>
  <c r="H7" i="42"/>
  <c r="F7" i="46"/>
  <c r="H5" i="45"/>
  <c r="G9" i="44"/>
  <c r="G9" i="41"/>
  <c r="H7" i="44"/>
  <c r="H7" i="47"/>
  <c r="F7" i="41"/>
  <c r="F7" i="45"/>
  <c r="H5" i="41"/>
  <c r="H7" i="45"/>
  <c r="H7" i="43"/>
  <c r="I6" i="43" l="1"/>
  <c r="J7" i="43"/>
  <c r="J5" i="41"/>
  <c r="I4" i="41"/>
  <c r="I6" i="45"/>
  <c r="J7" i="45"/>
  <c r="J7" i="41"/>
  <c r="I6" i="41"/>
  <c r="I6" i="47"/>
  <c r="J7" i="47"/>
  <c r="J7" i="44"/>
  <c r="I6" i="44"/>
  <c r="I8" i="41"/>
  <c r="J9" i="41"/>
  <c r="I8" i="44"/>
  <c r="J9" i="44"/>
  <c r="J5" i="45"/>
  <c r="I4" i="45"/>
  <c r="I6" i="46"/>
  <c r="J7" i="46"/>
  <c r="J7" i="42"/>
  <c r="I6" i="42"/>
  <c r="J5" i="44"/>
  <c r="I4" i="44"/>
  <c r="B24" i="19"/>
  <c r="B20" i="19"/>
  <c r="F22" i="19"/>
  <c r="F14" i="19"/>
  <c r="J10" i="19"/>
  <c r="F6" i="19"/>
  <c r="I25" i="4" l="1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E8" i="4"/>
  <c r="F8" i="4"/>
  <c r="G8" i="4"/>
  <c r="H8" i="4"/>
  <c r="S8" i="4" s="1"/>
  <c r="H1" i="4"/>
  <c r="H2" i="4"/>
  <c r="H3" i="4"/>
  <c r="H4" i="4"/>
  <c r="H5" i="4"/>
  <c r="H6" i="4"/>
  <c r="H7" i="4"/>
  <c r="S25" i="4"/>
  <c r="S26" i="4"/>
  <c r="AB4" i="4" l="1"/>
  <c r="O8" i="4"/>
  <c r="S7" i="4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O26" i="4"/>
  <c r="O25" i="4"/>
  <c r="AB17" i="4"/>
  <c r="AB18" i="4"/>
  <c r="AA6" i="4" l="1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S12" i="4"/>
  <c r="V26" i="4"/>
  <c r="AB19" i="4"/>
  <c r="Q23" i="4"/>
  <c r="AA21" i="4"/>
  <c r="P26" i="4"/>
  <c r="AA11" i="4"/>
  <c r="AA19" i="4"/>
  <c r="S23" i="4"/>
  <c r="M23" i="4"/>
  <c r="Z24" i="4"/>
  <c r="AA17" i="4"/>
  <c r="X24" i="4"/>
  <c r="AB22" i="4"/>
  <c r="R14" i="4"/>
  <c r="Z25" i="4"/>
  <c r="AA15" i="4"/>
  <c r="R15" i="4"/>
  <c r="N25" i="4"/>
  <c r="N26" i="4"/>
  <c r="X25" i="4"/>
  <c r="V23" i="4"/>
  <c r="U26" i="4"/>
  <c r="M26" i="4"/>
  <c r="S13" i="4"/>
  <c r="W25" i="4"/>
  <c r="AA16" i="4"/>
  <c r="X23" i="4"/>
  <c r="N23" i="4"/>
  <c r="Q24" i="4"/>
  <c r="AA22" i="4"/>
  <c r="AA13" i="4"/>
  <c r="AB24" i="4"/>
  <c r="S22" i="4"/>
  <c r="L24" i="4"/>
  <c r="Q25" i="4"/>
  <c r="M24" i="4"/>
  <c r="R24" i="4"/>
  <c r="Z23" i="4"/>
  <c r="Q26" i="4"/>
  <c r="R11" i="4"/>
  <c r="R13" i="4"/>
  <c r="R17" i="4"/>
  <c r="P24" i="4"/>
  <c r="Y24" i="4"/>
  <c r="AA24" i="4"/>
  <c r="AB11" i="4"/>
  <c r="AA20" i="4"/>
  <c r="AB26" i="4"/>
  <c r="R18" i="4"/>
  <c r="AB13" i="4"/>
  <c r="AB20" i="4"/>
  <c r="AB14" i="4"/>
  <c r="Y23" i="4"/>
  <c r="S14" i="4"/>
  <c r="S20" i="4"/>
  <c r="Z26" i="4"/>
  <c r="P25" i="4"/>
  <c r="AA14" i="4"/>
  <c r="R26" i="4"/>
  <c r="AA23" i="4"/>
  <c r="Y25" i="4"/>
  <c r="U24" i="4"/>
  <c r="AA18" i="4"/>
  <c r="V25" i="4"/>
  <c r="M25" i="4"/>
  <c r="AB15" i="4"/>
  <c r="L26" i="4"/>
  <c r="AB21" i="4"/>
  <c r="R25" i="4"/>
  <c r="R21" i="4"/>
  <c r="P23" i="4"/>
  <c r="R22" i="4"/>
  <c r="S24" i="4"/>
  <c r="S15" i="4"/>
  <c r="R19" i="4"/>
  <c r="R23" i="4"/>
  <c r="O23" i="4"/>
  <c r="O24" i="4"/>
  <c r="W23" i="4"/>
  <c r="S17" i="4"/>
  <c r="AB23" i="4"/>
  <c r="R12" i="4"/>
  <c r="U25" i="4"/>
  <c r="L25" i="4"/>
  <c r="AB12" i="4"/>
  <c r="L23" i="4"/>
  <c r="W26" i="4"/>
  <c r="R20" i="4"/>
  <c r="S18" i="4"/>
  <c r="S21" i="4"/>
  <c r="W24" i="4"/>
  <c r="AA12" i="4"/>
  <c r="N24" i="4"/>
  <c r="AB25" i="4"/>
  <c r="AA26" i="4"/>
  <c r="R16" i="4"/>
  <c r="U23" i="4"/>
  <c r="Y26" i="4"/>
  <c r="S11" i="4"/>
  <c r="AA25" i="4"/>
  <c r="V24" i="4"/>
  <c r="S19" i="4"/>
  <c r="AB16" i="4"/>
  <c r="X26" i="4"/>
  <c r="S16" i="4"/>
  <c r="S38" i="4" l="1"/>
  <c r="N43" i="4"/>
  <c r="P42" i="4"/>
  <c r="S41" i="4"/>
  <c r="R28" i="4"/>
  <c r="S34" i="4"/>
  <c r="Q42" i="4"/>
  <c r="R39" i="4"/>
  <c r="N42" i="4"/>
  <c r="S30" i="4"/>
  <c r="M42" i="4"/>
  <c r="Q40" i="4"/>
  <c r="S33" i="4"/>
  <c r="Q43" i="4"/>
  <c r="L41" i="4"/>
  <c r="P41" i="4"/>
  <c r="R32" i="4"/>
  <c r="P40" i="4"/>
  <c r="S36" i="4"/>
  <c r="M43" i="4"/>
  <c r="M40" i="4"/>
  <c r="O41" i="4"/>
  <c r="R43" i="4"/>
  <c r="R34" i="4"/>
  <c r="S28" i="4"/>
  <c r="L42" i="4"/>
  <c r="S39" i="4"/>
  <c r="S37" i="4"/>
  <c r="Q41" i="4"/>
  <c r="R38" i="4"/>
  <c r="S40" i="4"/>
  <c r="O40" i="4"/>
  <c r="S35" i="4"/>
  <c r="O43" i="4"/>
  <c r="R42" i="4"/>
  <c r="S42" i="4"/>
  <c r="S31" i="4"/>
  <c r="R40" i="4"/>
  <c r="R33" i="4"/>
  <c r="R31" i="4"/>
  <c r="L40" i="4"/>
  <c r="R30" i="4"/>
  <c r="R41" i="4"/>
  <c r="R35" i="4"/>
  <c r="R29" i="4"/>
  <c r="R36" i="4"/>
  <c r="O42" i="4"/>
  <c r="S29" i="4"/>
  <c r="N41" i="4"/>
  <c r="R37" i="4"/>
  <c r="N40" i="4"/>
  <c r="L43" i="4"/>
  <c r="M41" i="4"/>
  <c r="S32" i="4"/>
  <c r="P43" i="4"/>
  <c r="S43" i="4"/>
  <c r="G8" i="24"/>
  <c r="F8" i="24"/>
  <c r="B27" i="24" l="1"/>
  <c r="B25" i="24"/>
  <c r="B23" i="24"/>
  <c r="H17" i="24"/>
  <c r="F9" i="24"/>
  <c r="C20" i="24"/>
  <c r="H6" i="24"/>
  <c r="H14" i="24"/>
  <c r="C14" i="24"/>
  <c r="F6" i="24"/>
  <c r="G9" i="24"/>
  <c r="J9" i="24" l="1"/>
  <c r="I8" i="24"/>
  <c r="H7" i="24"/>
  <c r="H4" i="24"/>
  <c r="C17" i="24"/>
  <c r="G4" i="24"/>
  <c r="F7" i="24"/>
  <c r="H20" i="24"/>
  <c r="I6" i="24" l="1"/>
  <c r="J7" i="24"/>
  <c r="H5" i="24"/>
  <c r="G5" i="24"/>
  <c r="I4" i="24" l="1"/>
  <c r="J5" i="24"/>
  <c r="A6" i="4" l="1"/>
  <c r="B6" i="4"/>
  <c r="C6" i="4"/>
  <c r="D6" i="4"/>
  <c r="E6" i="4"/>
  <c r="F1" i="4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X11" i="4"/>
  <c r="Z13" i="4"/>
  <c r="U17" i="4"/>
  <c r="V21" i="4"/>
  <c r="N22" i="4"/>
  <c r="U18" i="4"/>
  <c r="Q21" i="4"/>
  <c r="L22" i="4"/>
  <c r="Y15" i="4"/>
  <c r="X13" i="4"/>
  <c r="X20" i="4"/>
  <c r="N19" i="4"/>
  <c r="P21" i="4"/>
  <c r="P19" i="4"/>
  <c r="P20" i="4"/>
  <c r="W19" i="4"/>
  <c r="O17" i="4"/>
  <c r="Q15" i="4"/>
  <c r="Z18" i="4"/>
  <c r="P11" i="4"/>
  <c r="X21" i="4"/>
  <c r="Y18" i="4"/>
  <c r="X19" i="4"/>
  <c r="O11" i="4"/>
  <c r="Y19" i="4"/>
  <c r="P15" i="4"/>
  <c r="X15" i="4"/>
  <c r="O12" i="4"/>
  <c r="L20" i="4"/>
  <c r="P16" i="4"/>
  <c r="V20" i="4"/>
  <c r="X17" i="4"/>
  <c r="Z15" i="4"/>
  <c r="U19" i="4"/>
  <c r="Q17" i="4"/>
  <c r="Z11" i="4"/>
  <c r="O21" i="4"/>
  <c r="V17" i="4"/>
  <c r="M17" i="4"/>
  <c r="X22" i="4"/>
  <c r="W18" i="4"/>
  <c r="V18" i="4"/>
  <c r="M20" i="4"/>
  <c r="Q19" i="4"/>
  <c r="Y17" i="4"/>
  <c r="Z17" i="4"/>
  <c r="Z21" i="4"/>
  <c r="Q11" i="4"/>
  <c r="O19" i="4"/>
  <c r="V19" i="4"/>
  <c r="P14" i="4"/>
  <c r="X18" i="4"/>
  <c r="O13" i="4"/>
  <c r="Y22" i="4"/>
  <c r="W21" i="4"/>
  <c r="O14" i="4"/>
  <c r="U21" i="4"/>
  <c r="L17" i="4"/>
  <c r="N21" i="4"/>
  <c r="M19" i="4"/>
  <c r="L18" i="4"/>
  <c r="Y16" i="4"/>
  <c r="V22" i="4"/>
  <c r="X14" i="4"/>
  <c r="U22" i="4"/>
  <c r="O16" i="4"/>
  <c r="Q18" i="4"/>
  <c r="W17" i="4"/>
  <c r="Q20" i="4"/>
  <c r="Q12" i="4"/>
  <c r="Z22" i="4"/>
  <c r="P12" i="4"/>
  <c r="O22" i="4"/>
  <c r="M22" i="4"/>
  <c r="X16" i="4"/>
  <c r="Q16" i="4"/>
  <c r="M18" i="4"/>
  <c r="N18" i="4"/>
  <c r="P17" i="4"/>
  <c r="Q13" i="4"/>
  <c r="O20" i="4"/>
  <c r="W20" i="4"/>
  <c r="L21" i="4"/>
  <c r="U20" i="4"/>
  <c r="Z14" i="4"/>
  <c r="P13" i="4"/>
  <c r="Z19" i="4"/>
  <c r="P18" i="4"/>
  <c r="Y13" i="4"/>
  <c r="Y20" i="4"/>
  <c r="X12" i="4"/>
  <c r="Y21" i="4"/>
  <c r="W22" i="4"/>
  <c r="Y11" i="4"/>
  <c r="Z16" i="4"/>
  <c r="O15" i="4"/>
  <c r="Q14" i="4"/>
  <c r="N17" i="4"/>
  <c r="O18" i="4"/>
  <c r="Y12" i="4"/>
  <c r="Z20" i="4"/>
  <c r="L19" i="4"/>
  <c r="N20" i="4"/>
  <c r="M21" i="4"/>
  <c r="Q22" i="4"/>
  <c r="Y14" i="4"/>
  <c r="P22" i="4"/>
  <c r="Z12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M13" i="4"/>
  <c r="M11" i="4"/>
  <c r="N15" i="4"/>
  <c r="M15" i="4"/>
  <c r="M16" i="4"/>
  <c r="M12" i="4"/>
  <c r="M14" i="4"/>
  <c r="W11" i="4"/>
  <c r="W12" i="4"/>
  <c r="N13" i="4"/>
  <c r="N14" i="4"/>
  <c r="N16" i="4"/>
  <c r="V2" i="4" l="1"/>
  <c r="L1" i="4"/>
  <c r="N1" i="4"/>
  <c r="U1" i="4"/>
  <c r="V1" i="4"/>
  <c r="V3" i="4"/>
  <c r="W2" i="4"/>
  <c r="U2" i="4"/>
  <c r="W3" i="4"/>
  <c r="U3" i="4"/>
  <c r="V15" i="4"/>
  <c r="V13" i="4"/>
  <c r="L11" i="4"/>
  <c r="N11" i="4"/>
  <c r="W15" i="4"/>
  <c r="N12" i="4"/>
  <c r="W13" i="4"/>
  <c r="U14" i="4"/>
  <c r="U11" i="4"/>
  <c r="U13" i="4"/>
  <c r="L15" i="4"/>
  <c r="W14" i="4"/>
  <c r="V16" i="4"/>
  <c r="L14" i="4"/>
  <c r="V11" i="4"/>
  <c r="U12" i="4"/>
  <c r="U15" i="4"/>
  <c r="W16" i="4"/>
  <c r="U16" i="4"/>
  <c r="L16" i="4"/>
  <c r="L13" i="4"/>
  <c r="V12" i="4"/>
  <c r="V14" i="4"/>
  <c r="L12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<sst xmlns="http://schemas.openxmlformats.org/spreadsheetml/2006/main" count="170" uniqueCount="28">
  <si>
    <t>Команда</t>
  </si>
  <si>
    <t>победы</t>
  </si>
  <si>
    <t>место</t>
  </si>
  <si>
    <t>доп</t>
  </si>
  <si>
    <t/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</si>
  <si>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</si>
  <si>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</si>
  <si>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x</t>
  </si>
  <si>
    <t>Пелевин</t>
  </si>
  <si>
    <t>Северов</t>
  </si>
  <si>
    <t>Манукян</t>
  </si>
  <si>
    <t>Капов</t>
  </si>
  <si>
    <t>Крошилова</t>
  </si>
  <si>
    <t>Казанцева</t>
  </si>
  <si>
    <t>Домбровский</t>
  </si>
  <si>
    <t>Мишин</t>
  </si>
  <si>
    <t>Капран</t>
  </si>
  <si>
    <t>Фальковский</t>
  </si>
  <si>
    <t>Захаров</t>
  </si>
  <si>
    <t>Таратина</t>
  </si>
  <si>
    <t>Таратины</t>
  </si>
  <si>
    <t>Фальковские</t>
  </si>
  <si>
    <t>Домбровские</t>
  </si>
  <si>
    <t>Победы</t>
  </si>
  <si>
    <t>Личка</t>
  </si>
  <si>
    <t>Разница</t>
  </si>
  <si>
    <t>тир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</si>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</sst>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##;\-##"/>
    <numFmt numFmtId="165" formatCode="\+##;\-##;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theme="1"/>
      <name val="Cambria"/>
      <family val="1"/>
      <charset val="204"/>
      <scheme val="major"/>
    </font>
    <font>
      <b/>
      <sz val="36"/>
      <color indexed="8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/>
    <xf numFmtId="0" fontId="0" fillId="0" borderId="7" xfId="0" applyFill="1" applyBorder="1"/>
    <xf numFmtId="0" fontId="4" fillId="0" borderId="0" xfId="0" applyFont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 wrapText="1" indent="1"/>
    </xf>
    <xf numFmtId="0" fontId="3" fillId="0" borderId="25" xfId="0" applyFont="1" applyFill="1" applyBorder="1" applyAlignment="1">
      <alignment horizontal="left" vertical="center" wrapText="1" indent="1"/>
    </xf>
    <xf numFmtId="0" fontId="3" fillId="0" borderId="26" xfId="0" applyFont="1" applyFill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 indent="1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3" fillId="0" borderId="23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M9" sqref="M9"/>
    </sheetView>
  </sheetViews>
  <sheetFormatPr defaultRowHeight="15" x14ac:dyDescent="0.25"/>
  <cols>
    <col min="1" max="1" width="4" style="39" customWidth="1"/>
    <col min="2" max="11" width="10.28515625" customWidth="1"/>
    <col min="12" max="12" width="10.28515625" style="34" customWidth="1"/>
    <col min="13" max="15" width="10.28515625" customWidth="1"/>
  </cols>
  <sheetData>
    <row r="1" spans="2:13" ht="59.25" customHeight="1" x14ac:dyDescent="0.25"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2:13" ht="15.75" thickBot="1" x14ac:dyDescent="0.3"/>
    <row r="3" spans="2:13" ht="30" customHeight="1" thickBot="1" x14ac:dyDescent="0.3">
      <c r="B3" s="38"/>
      <c r="C3" s="58" t="s">
        <v>0</v>
      </c>
      <c r="D3" s="59"/>
      <c r="E3" s="60"/>
      <c r="F3" s="1">
        <v>1</v>
      </c>
      <c r="G3" s="1">
        <v>2</v>
      </c>
      <c r="H3" s="2">
        <v>3</v>
      </c>
      <c r="I3" s="38" t="s">
        <v>1</v>
      </c>
      <c r="J3" s="1" t="s">
        <v>3</v>
      </c>
      <c r="K3" s="20" t="s">
        <v>2</v>
      </c>
    </row>
    <row r="4" spans="2:13" ht="24" customHeight="1" x14ac:dyDescent="0.25">
      <c r="B4" s="61">
        <v>1</v>
      </c>
      <c r="C4" s="62" t="s">
        <v>8</v>
      </c>
      <c r="D4" s="63"/>
      <c r="E4" s="64"/>
      <c r="F4" s="8" t="s">
        <v>4</v>
      </c>
      <c r="G4" s="4" t="str">
        <f ca="1">INDIRECT(ADDRESS(17,6))&amp;":"&amp;INDIRECT(ADDRESS(17,7))</f>
        <v>10:13</v>
      </c>
      <c r="H4" s="19" t="str">
        <f ca="1">INDIRECT(ADDRESS(20,7))&amp;":"&amp;INDIRECT(ADDRESS(20,6))</f>
        <v>13:1</v>
      </c>
      <c r="I4" s="65">
        <f ca="1">IF(COUNT(F5:H5)=0,"",COUNTIF(F5:H5,"&gt;0")+0.5*COUNTIF(F5:H5,0))</f>
        <v>1</v>
      </c>
      <c r="J4" s="22"/>
      <c r="K4" s="66">
        <v>2</v>
      </c>
    </row>
    <row r="5" spans="2:13" ht="24" customHeight="1" x14ac:dyDescent="0.25">
      <c r="B5" s="45"/>
      <c r="C5" s="46"/>
      <c r="D5" s="47"/>
      <c r="E5" s="48"/>
      <c r="F5" s="12" t="s">
        <v>4</v>
      </c>
      <c r="G5" s="15">
        <f ca="1">IF(LEN(INDIRECT(ADDRESS(ROW()-1, COLUMN())))=1,"",INDIRECT(ADDRESS(17,6))-INDIRECT(ADDRESS(17,7)))</f>
        <v>-3</v>
      </c>
      <c r="H5" s="16">
        <f ca="1">IF(LEN(INDIRECT(ADDRESS(ROW()-1, COLUMN())))=1,"",INDIRECT(ADDRESS(20,7))-INDIRECT(ADDRESS(20,6)))</f>
        <v>12</v>
      </c>
      <c r="I5" s="49"/>
      <c r="J5" s="15">
        <f ca="1">IF(COUNT(F5:H5)=0,"",SUM(F5:H5))</f>
        <v>9</v>
      </c>
      <c r="K5" s="50"/>
    </row>
    <row r="6" spans="2:13" ht="24" customHeight="1" x14ac:dyDescent="0.25">
      <c r="B6" s="44">
        <v>2</v>
      </c>
      <c r="C6" s="46" t="s">
        <v>9</v>
      </c>
      <c r="D6" s="47"/>
      <c r="E6" s="48"/>
      <c r="F6" s="10" t="str">
        <f ca="1">INDIRECT(ADDRESS(17,7))&amp;":"&amp;INDIRECT(ADDRESS(17,6))</f>
        <v>13:10</v>
      </c>
      <c r="G6" s="6" t="s">
        <v>4</v>
      </c>
      <c r="H6" s="9" t="str">
        <f ca="1">INDIRECT(ADDRESS(14,6))&amp;":"&amp;INDIRECT(ADDRESS(14,7))</f>
        <v>6:3</v>
      </c>
      <c r="I6" s="49">
        <f ca="1">IF(COUNT(F7:H7)=0,"",COUNTIF(F7:H7,"&gt;0")+0.5*COUNTIF(F7:H7,0))</f>
        <v>2</v>
      </c>
      <c r="J6" s="15"/>
      <c r="K6" s="50">
        <v>1</v>
      </c>
    </row>
    <row r="7" spans="2:13" ht="24" customHeight="1" x14ac:dyDescent="0.25">
      <c r="B7" s="45"/>
      <c r="C7" s="46"/>
      <c r="D7" s="47"/>
      <c r="E7" s="48"/>
      <c r="F7" s="21">
        <f ca="1">IF(LEN(INDIRECT(ADDRESS(ROW()-1, COLUMN())))=1,"",INDIRECT(ADDRESS(17,7))-INDIRECT(ADDRESS(17,6)))</f>
        <v>3</v>
      </c>
      <c r="G7" s="13" t="s">
        <v>4</v>
      </c>
      <c r="H7" s="16">
        <f ca="1">IF(LEN(INDIRECT(ADDRESS(ROW()-1, COLUMN())))=1,"",INDIRECT(ADDRESS(14,6))-INDIRECT(ADDRESS(14,7)))</f>
        <v>3</v>
      </c>
      <c r="I7" s="49"/>
      <c r="J7" s="15">
        <f ca="1">IF(COUNT(F7:H7)=0,"",SUM(F7:H7))</f>
        <v>6</v>
      </c>
      <c r="K7" s="50"/>
    </row>
    <row r="8" spans="2:13" ht="24" customHeight="1" x14ac:dyDescent="0.25">
      <c r="B8" s="44">
        <v>3</v>
      </c>
      <c r="C8" s="46" t="s">
        <v>10</v>
      </c>
      <c r="D8" s="47"/>
      <c r="E8" s="48"/>
      <c r="F8" s="10" t="str">
        <f ca="1">INDIRECT(ADDRESS(20,6))&amp;":"&amp;INDIRECT(ADDRESS(20,7))</f>
        <v>1:13</v>
      </c>
      <c r="G8" s="5" t="str">
        <f ca="1">INDIRECT(ADDRESS(14,7))&amp;":"&amp;INDIRECT(ADDRESS(14,6))</f>
        <v>3:6</v>
      </c>
      <c r="H8" s="11" t="s">
        <v>4</v>
      </c>
      <c r="I8" s="49">
        <f ca="1">IF(COUNT(F9:H9)=0,"",COUNTIF(F9:H9,"&gt;0")+0.5*COUNTIF(F9:H9,0))</f>
        <v>0</v>
      </c>
      <c r="J8" s="15"/>
      <c r="K8" s="50">
        <v>3</v>
      </c>
    </row>
    <row r="9" spans="2:13" ht="24" customHeight="1" thickBot="1" x14ac:dyDescent="0.3">
      <c r="B9" s="51"/>
      <c r="C9" s="52"/>
      <c r="D9" s="53"/>
      <c r="E9" s="54"/>
      <c r="F9" s="18">
        <f ca="1">IF(LEN(INDIRECT(ADDRESS(ROW()-1, COLUMN())))=1,"",INDIRECT(ADDRESS(20,6))-INDIRECT(ADDRESS(20,7)))</f>
        <v>-12</v>
      </c>
      <c r="G9" s="17">
        <f ca="1">IF(LEN(INDIRECT(ADDRESS(ROW()-1, COLUMN())))=1,"",INDIRECT(ADDRESS(14,7))-INDIRECT(ADDRESS(14,6)))</f>
        <v>-3</v>
      </c>
      <c r="H9" s="14" t="s">
        <v>4</v>
      </c>
      <c r="I9" s="55"/>
      <c r="J9" s="17">
        <f ca="1">IF(COUNT(F9:H9)=0,"",SUM(F9:H9))</f>
        <v>-15</v>
      </c>
      <c r="K9" s="56"/>
    </row>
    <row r="13" spans="2:13" ht="30" customHeight="1" x14ac:dyDescent="0.25"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2:13" ht="30" customHeight="1" x14ac:dyDescent="0.25">
      <c r="B14" s="3">
        <v>2</v>
      </c>
      <c r="C14" s="43" t="str">
        <f ca="1">IF(ISBLANK(INDIRECT(ADDRESS(B14*2+2,3))),"",INDIRECT(ADDRESS(B14*2+2,3)))</f>
        <v>Северов</v>
      </c>
      <c r="D14" s="43"/>
      <c r="E14" s="43"/>
      <c r="F14" s="23">
        <v>6</v>
      </c>
      <c r="G14" s="23">
        <v>3</v>
      </c>
      <c r="H14" s="43" t="str">
        <f ca="1">IF(ISBLANK(INDIRECT(ADDRESS(K14*2+2,3))),"",INDIRECT(ADDRESS(K14*2+2,3)))</f>
        <v>Манукян</v>
      </c>
      <c r="I14" s="43"/>
      <c r="J14" s="43"/>
      <c r="K14" s="3">
        <v>3</v>
      </c>
      <c r="M14" s="32"/>
    </row>
    <row r="15" spans="2:13" ht="30" customHeight="1" x14ac:dyDescent="0.25"/>
    <row r="16" spans="2:13" ht="30" customHeight="1" x14ac:dyDescent="0.25"/>
    <row r="17" spans="1:13" ht="30" customHeight="1" x14ac:dyDescent="0.25">
      <c r="B17" s="3">
        <v>1</v>
      </c>
      <c r="C17" s="43" t="str">
        <f ca="1">IF(ISBLANK(INDIRECT(ADDRESS(B17*2+2,3))),"",INDIRECT(ADDRESS(B17*2+2,3)))</f>
        <v>Пелевин</v>
      </c>
      <c r="D17" s="43"/>
      <c r="E17" s="43"/>
      <c r="F17" s="23">
        <v>10</v>
      </c>
      <c r="G17" s="23">
        <v>13</v>
      </c>
      <c r="H17" s="43" t="str">
        <f ca="1">IF(ISBLANK(INDIRECT(ADDRESS(K17*2+2,3))),"",INDIRECT(ADDRESS(K17*2+2,3)))</f>
        <v>Северов</v>
      </c>
      <c r="I17" s="43"/>
      <c r="J17" s="43"/>
      <c r="K17" s="3">
        <v>2</v>
      </c>
      <c r="M17" s="32"/>
    </row>
    <row r="18" spans="1:13" ht="30" customHeight="1" x14ac:dyDescent="0.25"/>
    <row r="19" spans="1:13" ht="30" customHeight="1" x14ac:dyDescent="0.25"/>
    <row r="20" spans="1:13" ht="30" customHeight="1" x14ac:dyDescent="0.25">
      <c r="B20" s="3">
        <v>3</v>
      </c>
      <c r="C20" s="43" t="str">
        <f ca="1">IF(ISBLANK(INDIRECT(ADDRESS(B20*2+2,3))),"",INDIRECT(ADDRESS(B20*2+2,3)))</f>
        <v>Манукян</v>
      </c>
      <c r="D20" s="43"/>
      <c r="E20" s="43"/>
      <c r="F20" s="23">
        <v>1</v>
      </c>
      <c r="G20" s="23">
        <v>13</v>
      </c>
      <c r="H20" s="43" t="str">
        <f ca="1">IF(ISBLANK(INDIRECT(ADDRESS(K20*2+2,3))),"",INDIRECT(ADDRESS(K20*2+2,3)))</f>
        <v>Пелевин</v>
      </c>
      <c r="I20" s="43"/>
      <c r="J20" s="43"/>
      <c r="K20" s="3">
        <v>1</v>
      </c>
      <c r="M20" s="32"/>
    </row>
    <row r="23" spans="1:13" ht="21" x14ac:dyDescent="0.25">
      <c r="B23" s="42" t="str">
        <f>"Тур 1 ("&amp;IF(ISBLANK(C6),"",C6)&amp;" и "&amp;IF(ISBLANK(C8),"",C8)&amp;")"</f>
        <v>Тур 1 (Северов и Манукян)</v>
      </c>
      <c r="C23" s="42"/>
      <c r="D23" s="42"/>
      <c r="E23" s="42"/>
      <c r="F23" s="42"/>
      <c r="G23" s="42"/>
      <c r="H23" s="42"/>
      <c r="I23" s="42"/>
      <c r="J23" s="42"/>
      <c r="K23" s="42"/>
      <c r="L23" s="34" t="s">
        <v>6</v>
      </c>
    </row>
    <row r="25" spans="1:13" ht="21" x14ac:dyDescent="0.25">
      <c r="A25" s="39" t="s">
        <v>7</v>
      </c>
      <c r="B25" s="42" t="str">
        <f>"Тур 2 ("&amp;IF(ISBLANK(C4),"",C4)&amp;" и "&amp;IF(ISBLANK(A25),"проигравший","выигравший")&amp;" в первом туре)"</f>
        <v>Тур 2 (Пелевин и выигравший в первом туре)</v>
      </c>
      <c r="C25" s="42"/>
      <c r="D25" s="42"/>
      <c r="E25" s="42"/>
      <c r="F25" s="42"/>
      <c r="G25" s="42"/>
      <c r="H25" s="42"/>
      <c r="I25" s="42"/>
      <c r="J25" s="42"/>
      <c r="K25" s="42"/>
      <c r="L25" s="34" t="s">
        <v>6</v>
      </c>
    </row>
    <row r="27" spans="1:13" ht="21" x14ac:dyDescent="0.25">
      <c r="B27" s="42" t="str">
        <f>"Тур 3 ("&amp;IF(ISBLANK(C4),"",C4)&amp;" и "&amp;IF(NOT(ISBLANK(A25)),"проигравший","выигравший")&amp;" в первом туре)"</f>
        <v>Тур 3 (Пелевин и проигравший в первом туре)</v>
      </c>
      <c r="C27" s="42"/>
      <c r="D27" s="42"/>
      <c r="E27" s="42"/>
      <c r="F27" s="42"/>
      <c r="G27" s="42"/>
      <c r="H27" s="42"/>
      <c r="I27" s="42"/>
      <c r="J27" s="42"/>
      <c r="K27" s="42"/>
      <c r="L27" s="34" t="s">
        <v>6</v>
      </c>
    </row>
  </sheetData>
  <mergeCells count="24">
    <mergeCell ref="B1:K1"/>
    <mergeCell ref="C3:E3"/>
    <mergeCell ref="B4:B5"/>
    <mergeCell ref="C4:E5"/>
    <mergeCell ref="I4:I5"/>
    <mergeCell ref="K4:K5"/>
    <mergeCell ref="B6:B7"/>
    <mergeCell ref="C6:E7"/>
    <mergeCell ref="I6:I7"/>
    <mergeCell ref="K6:K7"/>
    <mergeCell ref="B8:B9"/>
    <mergeCell ref="C8:E9"/>
    <mergeCell ref="I8:I9"/>
    <mergeCell ref="K8:K9"/>
    <mergeCell ref="B23:K23"/>
    <mergeCell ref="B25:K25"/>
    <mergeCell ref="B27:K27"/>
    <mergeCell ref="B13:K13"/>
    <mergeCell ref="C14:E14"/>
    <mergeCell ref="H14:J14"/>
    <mergeCell ref="C17:E17"/>
    <mergeCell ref="H17:J17"/>
    <mergeCell ref="C20:E20"/>
    <mergeCell ref="H20:J20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83"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24"/>
  <sheetViews>
    <sheetView tabSelected="1" topLeftCell="A4" workbookViewId="0">
      <selection activeCell="O10" sqref="O10"/>
    </sheetView>
  </sheetViews>
  <sheetFormatPr defaultRowHeight="15" customHeight="1" x14ac:dyDescent="0.25"/>
  <cols>
    <col min="1" max="1" width="9.140625" style="36"/>
    <col min="2" max="15" width="9.140625" style="24" customWidth="1"/>
    <col min="16" max="16384" width="9.140625" style="24"/>
  </cols>
  <sheetData>
    <row r="1" spans="2:13" ht="59.25" customHeight="1" x14ac:dyDescent="0.25"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2:13" ht="15" customHeight="1" x14ac:dyDescent="0.25">
      <c r="C2" s="32"/>
    </row>
    <row r="3" spans="2:13" ht="15" customHeight="1" x14ac:dyDescent="0.25">
      <c r="C3" s="32"/>
    </row>
    <row r="4" spans="2:13" ht="15" customHeight="1" x14ac:dyDescent="0.25">
      <c r="B4" s="68" t="s">
        <v>13</v>
      </c>
      <c r="C4" s="69"/>
      <c r="D4" s="23">
        <v>4</v>
      </c>
      <c r="E4" s="25"/>
    </row>
    <row r="5" spans="2:13" ht="15" customHeight="1" x14ac:dyDescent="0.25">
      <c r="C5" s="32"/>
      <c r="E5" s="26"/>
    </row>
    <row r="6" spans="2:13" ht="15" customHeight="1" x14ac:dyDescent="0.25">
      <c r="B6" s="31" t="s">
        <v>6</v>
      </c>
      <c r="C6" s="32">
        <v>2</v>
      </c>
      <c r="E6" s="27"/>
      <c r="F6" s="70" t="str">
        <f>IF(ISBLANK(D4),"",IF(D4&gt;D8,B4,B8))</f>
        <v>Пелевин</v>
      </c>
      <c r="G6" s="69"/>
      <c r="H6" s="23">
        <v>4</v>
      </c>
      <c r="I6" s="25"/>
    </row>
    <row r="7" spans="2:13" ht="15" customHeight="1" x14ac:dyDescent="0.25">
      <c r="C7" s="32"/>
      <c r="E7" s="27"/>
      <c r="I7" s="26"/>
    </row>
    <row r="8" spans="2:13" ht="15" customHeight="1" x14ac:dyDescent="0.25">
      <c r="B8" s="68" t="s">
        <v>8</v>
      </c>
      <c r="C8" s="69"/>
      <c r="D8" s="23">
        <v>9</v>
      </c>
      <c r="E8" s="28"/>
      <c r="I8" s="27"/>
    </row>
    <row r="9" spans="2:13" ht="15" customHeight="1" x14ac:dyDescent="0.25">
      <c r="C9" s="32"/>
      <c r="I9" s="27"/>
    </row>
    <row r="10" spans="2:13" ht="15" customHeight="1" x14ac:dyDescent="0.25">
      <c r="C10" s="32"/>
      <c r="G10" s="31" t="s">
        <v>6</v>
      </c>
      <c r="H10" s="32"/>
      <c r="I10" s="27"/>
      <c r="J10" s="70" t="str">
        <f>IF(ISBLANK(H6),"",IF(H6&gt;H14,F6,F14))</f>
        <v>Северов</v>
      </c>
      <c r="K10" s="68"/>
      <c r="L10" s="35"/>
      <c r="M10" s="29"/>
    </row>
    <row r="11" spans="2:13" ht="15" customHeight="1" x14ac:dyDescent="0.25">
      <c r="C11" s="32"/>
      <c r="I11" s="27"/>
      <c r="M11" s="29"/>
    </row>
    <row r="12" spans="2:13" ht="15" customHeight="1" x14ac:dyDescent="0.25">
      <c r="B12" s="68" t="s">
        <v>9</v>
      </c>
      <c r="C12" s="69"/>
      <c r="D12" s="23">
        <v>11</v>
      </c>
      <c r="E12" s="25"/>
      <c r="I12" s="27"/>
      <c r="M12" s="29"/>
    </row>
    <row r="13" spans="2:13" ht="15" customHeight="1" x14ac:dyDescent="0.25">
      <c r="C13" s="32"/>
      <c r="E13" s="26"/>
      <c r="I13" s="27"/>
      <c r="M13" s="29"/>
    </row>
    <row r="14" spans="2:13" ht="15" customHeight="1" x14ac:dyDescent="0.25">
      <c r="B14" s="31" t="s">
        <v>6</v>
      </c>
      <c r="C14" s="32">
        <v>1</v>
      </c>
      <c r="E14" s="27"/>
      <c r="F14" s="70" t="str">
        <f>IF(ISBLANK(D12),"",IF(D12&gt;D16,B12,B16))</f>
        <v>Северов</v>
      </c>
      <c r="G14" s="69"/>
      <c r="H14" s="23">
        <v>13</v>
      </c>
      <c r="I14" s="28"/>
      <c r="M14" s="29"/>
    </row>
    <row r="15" spans="2:13" ht="15" customHeight="1" x14ac:dyDescent="0.25">
      <c r="E15" s="27"/>
      <c r="M15" s="29"/>
    </row>
    <row r="16" spans="2:13" ht="15" customHeight="1" x14ac:dyDescent="0.25">
      <c r="B16" s="68" t="s">
        <v>14</v>
      </c>
      <c r="C16" s="69"/>
      <c r="D16" s="23">
        <v>10</v>
      </c>
      <c r="E16" s="28"/>
      <c r="M16" s="29"/>
    </row>
    <row r="17" spans="2:13" ht="15" customHeight="1" x14ac:dyDescent="0.25">
      <c r="M17" s="29"/>
    </row>
    <row r="20" spans="2:13" ht="15" customHeight="1" x14ac:dyDescent="0.25">
      <c r="B20" s="68" t="str">
        <f>IF(ISBLANK(D4),"",IF(D4&gt;D8,B8,B4))</f>
        <v>Казанцева</v>
      </c>
      <c r="C20" s="69"/>
      <c r="D20" s="23">
        <v>10</v>
      </c>
      <c r="E20" s="25"/>
      <c r="F20" s="71"/>
      <c r="G20" s="71"/>
    </row>
    <row r="21" spans="2:13" ht="15" customHeight="1" x14ac:dyDescent="0.25">
      <c r="E21" s="26"/>
    </row>
    <row r="22" spans="2:13" ht="15" customHeight="1" x14ac:dyDescent="0.25">
      <c r="C22" s="31" t="s">
        <v>6</v>
      </c>
      <c r="E22" s="27"/>
      <c r="F22" s="70" t="str">
        <f>IF(ISBLANK(D20),"",IF(D20&gt;D24,B20,B24))</f>
        <v>Домбровский</v>
      </c>
      <c r="G22" s="68"/>
    </row>
    <row r="23" spans="2:13" ht="15" customHeight="1" x14ac:dyDescent="0.25">
      <c r="E23" s="27"/>
    </row>
    <row r="24" spans="2:13" ht="15" customHeight="1" x14ac:dyDescent="0.25">
      <c r="B24" s="68" t="str">
        <f>IF(ISBLANK(D12),"",IF(D12&gt;D16,B16,B12))</f>
        <v>Домбровский</v>
      </c>
      <c r="C24" s="69"/>
      <c r="D24" s="23">
        <v>12</v>
      </c>
      <c r="E24" s="28"/>
    </row>
  </sheetData>
  <mergeCells count="12">
    <mergeCell ref="F22:G22"/>
    <mergeCell ref="B24:C24"/>
    <mergeCell ref="B20:C20"/>
    <mergeCell ref="F20:G20"/>
    <mergeCell ref="B12:C12"/>
    <mergeCell ref="F14:G14"/>
    <mergeCell ref="B16:C16"/>
    <mergeCell ref="B1:K1"/>
    <mergeCell ref="B4:C4"/>
    <mergeCell ref="F6:G6"/>
    <mergeCell ref="B8:C8"/>
    <mergeCell ref="J10:K10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opLeftCell="A19" workbookViewId="0">
      <selection activeCell="H14" sqref="H14"/>
    </sheetView>
  </sheetViews>
  <sheetFormatPr defaultRowHeight="15" customHeight="1" x14ac:dyDescent="0.25"/>
  <cols>
    <col min="1" max="1" width="9.140625" style="39"/>
    <col min="2" max="15" width="9.140625" style="24" customWidth="1"/>
    <col min="16" max="16384" width="9.140625" style="24"/>
  </cols>
  <sheetData>
    <row r="1" spans="2:13" ht="59.25" customHeight="1" x14ac:dyDescent="0.25"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2:13" ht="15" customHeight="1" x14ac:dyDescent="0.25">
      <c r="C2" s="32"/>
    </row>
    <row r="3" spans="2:13" ht="15" customHeight="1" x14ac:dyDescent="0.25">
      <c r="C3" s="32"/>
    </row>
    <row r="4" spans="2:13" ht="15" customHeight="1" x14ac:dyDescent="0.25">
      <c r="B4" s="68" t="s">
        <v>12</v>
      </c>
      <c r="C4" s="69"/>
      <c r="D4" s="23">
        <v>10</v>
      </c>
      <c r="E4" s="25"/>
    </row>
    <row r="5" spans="2:13" ht="15" customHeight="1" x14ac:dyDescent="0.25">
      <c r="C5" s="32"/>
      <c r="E5" s="26"/>
    </row>
    <row r="6" spans="2:13" ht="15" customHeight="1" x14ac:dyDescent="0.25">
      <c r="B6" s="31" t="s">
        <v>6</v>
      </c>
      <c r="C6" s="32">
        <v>3</v>
      </c>
      <c r="E6" s="27"/>
      <c r="F6" s="70" t="str">
        <f>IF(ISBLANK(D4),"",IF(D4&gt;D8,B4,B8))</f>
        <v>Крошилова</v>
      </c>
      <c r="G6" s="69"/>
      <c r="H6" s="23">
        <v>11</v>
      </c>
      <c r="I6" s="25"/>
    </row>
    <row r="7" spans="2:13" ht="15" customHeight="1" x14ac:dyDescent="0.25">
      <c r="C7" s="32"/>
      <c r="E7" s="27"/>
      <c r="I7" s="26"/>
    </row>
    <row r="8" spans="2:13" ht="15" customHeight="1" x14ac:dyDescent="0.25">
      <c r="B8" s="68" t="s">
        <v>16</v>
      </c>
      <c r="C8" s="69"/>
      <c r="D8" s="23">
        <v>8</v>
      </c>
      <c r="E8" s="28"/>
      <c r="I8" s="27"/>
    </row>
    <row r="9" spans="2:13" ht="15" customHeight="1" x14ac:dyDescent="0.25">
      <c r="C9" s="32"/>
      <c r="I9" s="27"/>
    </row>
    <row r="10" spans="2:13" ht="15" customHeight="1" x14ac:dyDescent="0.25">
      <c r="C10" s="32"/>
      <c r="G10" s="31" t="s">
        <v>6</v>
      </c>
      <c r="H10" s="32"/>
      <c r="I10" s="27"/>
      <c r="J10" s="70" t="str">
        <f>IF(ISBLANK(H6),"",IF(H6&gt;H14,F6,F14))</f>
        <v>Крошилова</v>
      </c>
      <c r="K10" s="68"/>
      <c r="L10" s="35"/>
      <c r="M10" s="29"/>
    </row>
    <row r="11" spans="2:13" ht="15" customHeight="1" x14ac:dyDescent="0.25">
      <c r="C11" s="32"/>
      <c r="I11" s="27"/>
      <c r="M11" s="29"/>
    </row>
    <row r="12" spans="2:13" ht="15" customHeight="1" x14ac:dyDescent="0.25">
      <c r="B12" s="68" t="s">
        <v>15</v>
      </c>
      <c r="C12" s="69"/>
      <c r="D12" s="23">
        <v>11</v>
      </c>
      <c r="E12" s="25"/>
      <c r="I12" s="27"/>
      <c r="M12" s="29"/>
    </row>
    <row r="13" spans="2:13" ht="15" customHeight="1" x14ac:dyDescent="0.25">
      <c r="C13" s="32"/>
      <c r="E13" s="26"/>
      <c r="I13" s="27"/>
      <c r="M13" s="29"/>
    </row>
    <row r="14" spans="2:13" ht="15" customHeight="1" x14ac:dyDescent="0.25">
      <c r="B14" s="31" t="s">
        <v>6</v>
      </c>
      <c r="C14" s="32">
        <v>4</v>
      </c>
      <c r="E14" s="27"/>
      <c r="F14" s="70" t="str">
        <f>IF(ISBLANK(D12),"",IF(D12&gt;D16,B12,B16))</f>
        <v>Мишин</v>
      </c>
      <c r="G14" s="69"/>
      <c r="H14" s="23">
        <v>9</v>
      </c>
      <c r="I14" s="28"/>
      <c r="M14" s="29"/>
    </row>
    <row r="15" spans="2:13" ht="15" customHeight="1" x14ac:dyDescent="0.25">
      <c r="E15" s="27"/>
      <c r="M15" s="29"/>
    </row>
    <row r="16" spans="2:13" ht="15" customHeight="1" x14ac:dyDescent="0.25">
      <c r="B16" s="68" t="s">
        <v>21</v>
      </c>
      <c r="C16" s="69"/>
      <c r="D16" s="23">
        <v>9</v>
      </c>
      <c r="E16" s="28"/>
      <c r="M16" s="29"/>
    </row>
    <row r="17" spans="2:13" ht="15" customHeight="1" x14ac:dyDescent="0.25">
      <c r="M17" s="29"/>
    </row>
    <row r="20" spans="2:13" ht="15" customHeight="1" x14ac:dyDescent="0.25">
      <c r="B20" s="68" t="str">
        <f>IF(ISBLANK(D4),"",IF(D4&gt;D8,B8,B4))</f>
        <v>Капран</v>
      </c>
      <c r="C20" s="69"/>
      <c r="D20" s="23">
        <v>9</v>
      </c>
      <c r="E20" s="25"/>
      <c r="F20" s="71"/>
      <c r="G20" s="71"/>
    </row>
    <row r="21" spans="2:13" ht="15" customHeight="1" x14ac:dyDescent="0.25">
      <c r="E21" s="26"/>
    </row>
    <row r="22" spans="2:13" ht="15" customHeight="1" x14ac:dyDescent="0.25">
      <c r="C22" s="31" t="s">
        <v>6</v>
      </c>
      <c r="E22" s="27"/>
      <c r="F22" s="70" t="str">
        <f>IF(ISBLANK(D20),"",IF(D20&gt;D24,B20,B24))</f>
        <v>Фальковские</v>
      </c>
      <c r="G22" s="68"/>
    </row>
    <row r="23" spans="2:13" ht="15" customHeight="1" x14ac:dyDescent="0.25">
      <c r="E23" s="27"/>
    </row>
    <row r="24" spans="2:13" ht="15" customHeight="1" x14ac:dyDescent="0.25">
      <c r="B24" s="68" t="str">
        <f>IF(ISBLANK(D12),"",IF(D12&gt;D16,B16,B12))</f>
        <v>Фальковские</v>
      </c>
      <c r="C24" s="69"/>
      <c r="D24" s="23">
        <v>13</v>
      </c>
      <c r="E24" s="28"/>
    </row>
  </sheetData>
  <mergeCells count="12">
    <mergeCell ref="B24:C24"/>
    <mergeCell ref="B1:K1"/>
    <mergeCell ref="B4:C4"/>
    <mergeCell ref="F6:G6"/>
    <mergeCell ref="B8:C8"/>
    <mergeCell ref="J10:K10"/>
    <mergeCell ref="B12:C12"/>
    <mergeCell ref="F14:G14"/>
    <mergeCell ref="B16:C16"/>
    <mergeCell ref="B20:C20"/>
    <mergeCell ref="F20:G20"/>
    <mergeCell ref="F22:G2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7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7" t="e">
        <f>#REF!&amp;#REF!</f>
        <v>#REF!</v>
      </c>
      <c r="J24" s="7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7" t="e">
        <f>#REF!&amp;#REF!</f>
        <v>#REF!</v>
      </c>
      <c r="J25" s="7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7" t="e">
        <f>#REF!&amp;#REF!</f>
        <v>#REF!</v>
      </c>
      <c r="J26" s="7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7" t="e">
        <f>#REF!&amp;#REF!</f>
        <v>#REF!</v>
      </c>
      <c r="J27" s="7" t="e">
        <f>#REF!&amp;#REF!</f>
        <v>#REF!</v>
      </c>
    </row>
    <row r="28" spans="9:28" x14ac:dyDescent="0.25">
      <c r="I28" s="7" t="e">
        <f>#REF!&amp;#REF!</f>
        <v>#REF!</v>
      </c>
      <c r="J28" s="7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7" t="e">
        <f>#REF!&amp;#REF!</f>
        <v>#REF!</v>
      </c>
      <c r="J30" s="7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7" t="e">
        <f>#REF!&amp;#REF!</f>
        <v>#REF!</v>
      </c>
      <c r="J31" s="7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7" t="e">
        <f>#REF!&amp;#REF!</f>
        <v>#REF!</v>
      </c>
      <c r="J32" s="7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7" t="e">
        <f>#REF!&amp;#REF!</f>
        <v>#REF!</v>
      </c>
      <c r="J33" s="7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7" t="e">
        <f>#REF!&amp;#REF!</f>
        <v>#REF!</v>
      </c>
      <c r="J34" s="7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7" t="e">
        <f>#REF!&amp;#REF!</f>
        <v>#REF!</v>
      </c>
      <c r="J36" s="7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7" t="e">
        <f>#REF!&amp;#REF!</f>
        <v>#REF!</v>
      </c>
      <c r="J37" s="7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7" t="e">
        <f>#REF!&amp;#REF!</f>
        <v>#REF!</v>
      </c>
      <c r="J38" s="7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7" t="e">
        <f>#REF!&amp;#REF!</f>
        <v>#REF!</v>
      </c>
      <c r="J39" s="7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7" t="e">
        <f>#REF!&amp;#REF!</f>
        <v>#REF!</v>
      </c>
      <c r="J40" s="7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7" t="e">
        <f>#REF!&amp;#REF!</f>
        <v>#REF!</v>
      </c>
      <c r="J42" s="7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7" t="e">
        <f>#REF!&amp;#REF!</f>
        <v>#REF!</v>
      </c>
      <c r="J43" s="7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7" t="e">
        <f>#REF!&amp;#REF!</f>
        <v>#REF!</v>
      </c>
      <c r="J44" s="7" t="e">
        <f>#REF!&amp;#REF!</f>
        <v>#REF!</v>
      </c>
    </row>
    <row r="45" spans="9:19" x14ac:dyDescent="0.25">
      <c r="I45" s="7" t="e">
        <f>#REF!&amp;#REF!</f>
        <v>#REF!</v>
      </c>
      <c r="J45" s="7" t="e">
        <f>#REF!&amp;#REF!</f>
        <v>#REF!</v>
      </c>
    </row>
    <row r="46" spans="9:19" x14ac:dyDescent="0.25">
      <c r="I46" s="7" t="e">
        <f>#REF!&amp;#REF!</f>
        <v>#REF!</v>
      </c>
      <c r="J46" s="7" t="e">
        <f>#REF!&amp;#REF!</f>
        <v>#REF!</v>
      </c>
    </row>
    <row r="48" spans="9:19" x14ac:dyDescent="0.25">
      <c r="I48" s="7" t="e">
        <f>#REF!&amp;#REF!</f>
        <v>#REF!</v>
      </c>
      <c r="J48" s="7" t="e">
        <f>#REF!&amp;#REF!</f>
        <v>#REF!</v>
      </c>
    </row>
    <row r="49" spans="9:10" x14ac:dyDescent="0.25">
      <c r="I49" s="7" t="e">
        <f>#REF!&amp;#REF!</f>
        <v>#REF!</v>
      </c>
      <c r="J49" s="7" t="e">
        <f>#REF!&amp;#REF!</f>
        <v>#REF!</v>
      </c>
    </row>
    <row r="50" spans="9:10" x14ac:dyDescent="0.25">
      <c r="I50" s="7" t="e">
        <f>#REF!&amp;#REF!</f>
        <v>#REF!</v>
      </c>
      <c r="J50" s="7" t="e">
        <f>#REF!&amp;#REF!</f>
        <v>#REF!</v>
      </c>
    </row>
    <row r="51" spans="9:10" x14ac:dyDescent="0.25">
      <c r="I51" s="7" t="e">
        <f>#REF!&amp;#REF!</f>
        <v>#REF!</v>
      </c>
      <c r="J51" s="7" t="e">
        <f>#REF!&amp;#REF!</f>
        <v>#REF!</v>
      </c>
    </row>
    <row r="52" spans="9:10" x14ac:dyDescent="0.25">
      <c r="I52" s="7" t="e">
        <f>#REF!&amp;#REF!</f>
        <v>#REF!</v>
      </c>
      <c r="J52" s="7" t="e">
        <f>#REF!&amp;#REF!</f>
        <v>#REF!</v>
      </c>
    </row>
    <row r="54" spans="9:10" x14ac:dyDescent="0.25">
      <c r="I54" s="7" t="e">
        <f>#REF!&amp;#REF!</f>
        <v>#REF!</v>
      </c>
      <c r="J54" s="7" t="e">
        <f>#REF!&amp;#REF!</f>
        <v>#REF!</v>
      </c>
    </row>
    <row r="55" spans="9:10" x14ac:dyDescent="0.25">
      <c r="I55" s="7" t="e">
        <f>#REF!&amp;#REF!</f>
        <v>#REF!</v>
      </c>
      <c r="J55" s="7" t="e">
        <f>#REF!&amp;#REF!</f>
        <v>#REF!</v>
      </c>
    </row>
    <row r="56" spans="9:10" x14ac:dyDescent="0.25">
      <c r="I56" s="7" t="e">
        <f>#REF!&amp;#REF!</f>
        <v>#REF!</v>
      </c>
      <c r="J56" s="7" t="e">
        <f>#REF!&amp;#REF!</f>
        <v>#REF!</v>
      </c>
    </row>
    <row r="57" spans="9:10" x14ac:dyDescent="0.25">
      <c r="I57" s="7" t="e">
        <f>#REF!&amp;#REF!</f>
        <v>#REF!</v>
      </c>
      <c r="J57" s="7" t="e">
        <f>#REF!&amp;#REF!</f>
        <v>#REF!</v>
      </c>
    </row>
    <row r="58" spans="9:10" x14ac:dyDescent="0.25">
      <c r="I58" s="7" t="e">
        <f>#REF!&amp;#REF!</f>
        <v>#REF!</v>
      </c>
      <c r="J58" s="7" t="e">
        <f>#REF!&amp;#REF!</f>
        <v>#REF!</v>
      </c>
    </row>
    <row r="60" spans="9:10" x14ac:dyDescent="0.25">
      <c r="I60" s="7" t="e">
        <f>#REF!&amp;#REF!</f>
        <v>#REF!</v>
      </c>
      <c r="J60" s="7" t="e">
        <f>#REF!&amp;#REF!</f>
        <v>#REF!</v>
      </c>
    </row>
    <row r="61" spans="9:10" x14ac:dyDescent="0.25">
      <c r="I61" s="7" t="e">
        <f>#REF!&amp;#REF!</f>
        <v>#REF!</v>
      </c>
      <c r="J61" s="7" t="e">
        <f>#REF!&amp;#REF!</f>
        <v>#REF!</v>
      </c>
    </row>
    <row r="62" spans="9:10" x14ac:dyDescent="0.25">
      <c r="I62" s="7" t="e">
        <f>#REF!&amp;#REF!</f>
        <v>#REF!</v>
      </c>
      <c r="J62" s="7" t="e">
        <f>#REF!&amp;#REF!</f>
        <v>#REF!</v>
      </c>
    </row>
    <row r="63" spans="9:10" x14ac:dyDescent="0.25">
      <c r="I63" s="7" t="e">
        <f>#REF!&amp;#REF!</f>
        <v>#REF!</v>
      </c>
      <c r="J63" s="7" t="e">
        <f>#REF!&amp;#REF!</f>
        <v>#REF!</v>
      </c>
    </row>
    <row r="67" spans="12:12" x14ac:dyDescent="0.25">
      <c r="L67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M6" sqref="M6"/>
    </sheetView>
  </sheetViews>
  <sheetFormatPr defaultRowHeight="15" x14ac:dyDescent="0.25"/>
  <cols>
    <col min="1" max="1" width="4" style="39" customWidth="1"/>
    <col min="2" max="11" width="10.28515625" customWidth="1"/>
    <col min="12" max="12" width="10.28515625" style="34" customWidth="1"/>
    <col min="13" max="15" width="10.28515625" customWidth="1"/>
  </cols>
  <sheetData>
    <row r="1" spans="2:13" ht="59.25" customHeight="1" x14ac:dyDescent="0.25"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2:13" ht="15.75" thickBot="1" x14ac:dyDescent="0.3"/>
    <row r="3" spans="2:13" ht="30" customHeight="1" thickBot="1" x14ac:dyDescent="0.3">
      <c r="B3" s="38"/>
      <c r="C3" s="58" t="s">
        <v>0</v>
      </c>
      <c r="D3" s="59"/>
      <c r="E3" s="60"/>
      <c r="F3" s="1">
        <v>1</v>
      </c>
      <c r="G3" s="1">
        <v>2</v>
      </c>
      <c r="H3" s="2">
        <v>3</v>
      </c>
      <c r="I3" s="38" t="s">
        <v>1</v>
      </c>
      <c r="J3" s="1" t="s">
        <v>3</v>
      </c>
      <c r="K3" s="20" t="s">
        <v>2</v>
      </c>
    </row>
    <row r="4" spans="2:13" ht="24" customHeight="1" x14ac:dyDescent="0.25">
      <c r="B4" s="61">
        <v>1</v>
      </c>
      <c r="C4" s="62" t="s">
        <v>11</v>
      </c>
      <c r="D4" s="63"/>
      <c r="E4" s="64"/>
      <c r="F4" s="8" t="s">
        <v>4</v>
      </c>
      <c r="G4" s="4" t="str">
        <f ca="1">INDIRECT(ADDRESS(17,6))&amp;":"&amp;INDIRECT(ADDRESS(17,7))</f>
        <v>5:9</v>
      </c>
      <c r="H4" s="19" t="str">
        <f ca="1">INDIRECT(ADDRESS(20,7))&amp;":"&amp;INDIRECT(ADDRESS(20,6))</f>
        <v>8:13</v>
      </c>
      <c r="I4" s="65">
        <f ca="1">IF(COUNT(F5:H5)=0,"",COUNTIF(F5:H5,"&gt;0")+0.5*COUNTIF(F5:H5,0))</f>
        <v>0</v>
      </c>
      <c r="J4" s="22"/>
      <c r="K4" s="66">
        <v>3</v>
      </c>
    </row>
    <row r="5" spans="2:13" ht="24" customHeight="1" x14ac:dyDescent="0.25">
      <c r="B5" s="45"/>
      <c r="C5" s="46"/>
      <c r="D5" s="47"/>
      <c r="E5" s="48"/>
      <c r="F5" s="12" t="s">
        <v>4</v>
      </c>
      <c r="G5" s="15">
        <f ca="1">IF(LEN(INDIRECT(ADDRESS(ROW()-1, COLUMN())))=1,"",INDIRECT(ADDRESS(17,6))-INDIRECT(ADDRESS(17,7)))</f>
        <v>-4</v>
      </c>
      <c r="H5" s="16">
        <f ca="1">IF(LEN(INDIRECT(ADDRESS(ROW()-1, COLUMN())))=1,"",INDIRECT(ADDRESS(20,7))-INDIRECT(ADDRESS(20,6)))</f>
        <v>-5</v>
      </c>
      <c r="I5" s="49"/>
      <c r="J5" s="15">
        <f ca="1">IF(COUNT(F5:H5)=0,"",SUM(F5:H5))</f>
        <v>-9</v>
      </c>
      <c r="K5" s="50"/>
    </row>
    <row r="6" spans="2:13" ht="24" customHeight="1" x14ac:dyDescent="0.25">
      <c r="B6" s="44">
        <v>2</v>
      </c>
      <c r="C6" s="46" t="s">
        <v>12</v>
      </c>
      <c r="D6" s="47"/>
      <c r="E6" s="48"/>
      <c r="F6" s="10" t="str">
        <f ca="1">INDIRECT(ADDRESS(17,7))&amp;":"&amp;INDIRECT(ADDRESS(17,6))</f>
        <v>9:5</v>
      </c>
      <c r="G6" s="6" t="s">
        <v>4</v>
      </c>
      <c r="H6" s="9" t="str">
        <f ca="1">INDIRECT(ADDRESS(14,6))&amp;":"&amp;INDIRECT(ADDRESS(14,7))</f>
        <v>8:9</v>
      </c>
      <c r="I6" s="49">
        <f ca="1">IF(COUNT(F7:H7)=0,"",COUNTIF(F7:H7,"&gt;0")+0.5*COUNTIF(F7:H7,0))</f>
        <v>1</v>
      </c>
      <c r="J6" s="15"/>
      <c r="K6" s="50">
        <v>2</v>
      </c>
    </row>
    <row r="7" spans="2:13" ht="24" customHeight="1" x14ac:dyDescent="0.25">
      <c r="B7" s="45"/>
      <c r="C7" s="46"/>
      <c r="D7" s="47"/>
      <c r="E7" s="48"/>
      <c r="F7" s="21">
        <f ca="1">IF(LEN(INDIRECT(ADDRESS(ROW()-1, COLUMN())))=1,"",INDIRECT(ADDRESS(17,7))-INDIRECT(ADDRESS(17,6)))</f>
        <v>4</v>
      </c>
      <c r="G7" s="13" t="s">
        <v>4</v>
      </c>
      <c r="H7" s="16">
        <f ca="1">IF(LEN(INDIRECT(ADDRESS(ROW()-1, COLUMN())))=1,"",INDIRECT(ADDRESS(14,6))-INDIRECT(ADDRESS(14,7)))</f>
        <v>-1</v>
      </c>
      <c r="I7" s="49"/>
      <c r="J7" s="15">
        <f ca="1">IF(COUNT(F7:H7)=0,"",SUM(F7:H7))</f>
        <v>3</v>
      </c>
      <c r="K7" s="50"/>
    </row>
    <row r="8" spans="2:13" ht="24" customHeight="1" x14ac:dyDescent="0.25">
      <c r="B8" s="44">
        <v>3</v>
      </c>
      <c r="C8" s="46" t="s">
        <v>13</v>
      </c>
      <c r="D8" s="47"/>
      <c r="E8" s="48"/>
      <c r="F8" s="10" t="str">
        <f ca="1">INDIRECT(ADDRESS(20,6))&amp;":"&amp;INDIRECT(ADDRESS(20,7))</f>
        <v>13:8</v>
      </c>
      <c r="G8" s="5" t="str">
        <f ca="1">INDIRECT(ADDRESS(14,7))&amp;":"&amp;INDIRECT(ADDRESS(14,6))</f>
        <v>9:8</v>
      </c>
      <c r="H8" s="11" t="s">
        <v>4</v>
      </c>
      <c r="I8" s="49">
        <f ca="1">IF(COUNT(F9:H9)=0,"",COUNTIF(F9:H9,"&gt;0")+0.5*COUNTIF(F9:H9,0))</f>
        <v>2</v>
      </c>
      <c r="J8" s="15"/>
      <c r="K8" s="50">
        <v>1</v>
      </c>
    </row>
    <row r="9" spans="2:13" ht="24" customHeight="1" thickBot="1" x14ac:dyDescent="0.3">
      <c r="B9" s="51"/>
      <c r="C9" s="52"/>
      <c r="D9" s="53"/>
      <c r="E9" s="54"/>
      <c r="F9" s="18">
        <f ca="1">IF(LEN(INDIRECT(ADDRESS(ROW()-1, COLUMN())))=1,"",INDIRECT(ADDRESS(20,6))-INDIRECT(ADDRESS(20,7)))</f>
        <v>5</v>
      </c>
      <c r="G9" s="17">
        <f ca="1">IF(LEN(INDIRECT(ADDRESS(ROW()-1, COLUMN())))=1,"",INDIRECT(ADDRESS(14,7))-INDIRECT(ADDRESS(14,6)))</f>
        <v>1</v>
      </c>
      <c r="H9" s="14" t="s">
        <v>4</v>
      </c>
      <c r="I9" s="55"/>
      <c r="J9" s="17">
        <f ca="1">IF(COUNT(F9:H9)=0,"",SUM(F9:H9))</f>
        <v>6</v>
      </c>
      <c r="K9" s="56"/>
    </row>
    <row r="13" spans="2:13" ht="30" customHeight="1" x14ac:dyDescent="0.25"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2:13" ht="30" customHeight="1" x14ac:dyDescent="0.25">
      <c r="B14" s="3">
        <v>2</v>
      </c>
      <c r="C14" s="43" t="str">
        <f ca="1">IF(ISBLANK(INDIRECT(ADDRESS(B14*2+2,3))),"",INDIRECT(ADDRESS(B14*2+2,3)))</f>
        <v>Крошилова</v>
      </c>
      <c r="D14" s="43"/>
      <c r="E14" s="43"/>
      <c r="F14" s="23">
        <v>8</v>
      </c>
      <c r="G14" s="23">
        <v>9</v>
      </c>
      <c r="H14" s="43" t="str">
        <f ca="1">IF(ISBLANK(INDIRECT(ADDRESS(K14*2+2,3))),"",INDIRECT(ADDRESS(K14*2+2,3)))</f>
        <v>Казанцева</v>
      </c>
      <c r="I14" s="43"/>
      <c r="J14" s="43"/>
      <c r="K14" s="3">
        <v>3</v>
      </c>
      <c r="M14" s="32"/>
    </row>
    <row r="15" spans="2:13" ht="30" customHeight="1" x14ac:dyDescent="0.25"/>
    <row r="16" spans="2:13" ht="30" customHeight="1" x14ac:dyDescent="0.25"/>
    <row r="17" spans="1:13" ht="30" customHeight="1" x14ac:dyDescent="0.25">
      <c r="B17" s="3">
        <v>1</v>
      </c>
      <c r="C17" s="43" t="str">
        <f ca="1">IF(ISBLANK(INDIRECT(ADDRESS(B17*2+2,3))),"",INDIRECT(ADDRESS(B17*2+2,3)))</f>
        <v>Капов</v>
      </c>
      <c r="D17" s="43"/>
      <c r="E17" s="43"/>
      <c r="F17" s="23">
        <v>5</v>
      </c>
      <c r="G17" s="23">
        <v>9</v>
      </c>
      <c r="H17" s="43" t="str">
        <f ca="1">IF(ISBLANK(INDIRECT(ADDRESS(K17*2+2,3))),"",INDIRECT(ADDRESS(K17*2+2,3)))</f>
        <v>Крошилова</v>
      </c>
      <c r="I17" s="43"/>
      <c r="J17" s="43"/>
      <c r="K17" s="3">
        <v>2</v>
      </c>
      <c r="M17" s="32"/>
    </row>
    <row r="18" spans="1:13" ht="30" customHeight="1" x14ac:dyDescent="0.25"/>
    <row r="19" spans="1:13" ht="30" customHeight="1" x14ac:dyDescent="0.25"/>
    <row r="20" spans="1:13" ht="30" customHeight="1" x14ac:dyDescent="0.25">
      <c r="B20" s="3">
        <v>3</v>
      </c>
      <c r="C20" s="43" t="str">
        <f ca="1">IF(ISBLANK(INDIRECT(ADDRESS(B20*2+2,3))),"",INDIRECT(ADDRESS(B20*2+2,3)))</f>
        <v>Казанцева</v>
      </c>
      <c r="D20" s="43"/>
      <c r="E20" s="43"/>
      <c r="F20" s="23">
        <v>13</v>
      </c>
      <c r="G20" s="23">
        <v>8</v>
      </c>
      <c r="H20" s="43" t="str">
        <f ca="1">IF(ISBLANK(INDIRECT(ADDRESS(K20*2+2,3))),"",INDIRECT(ADDRESS(K20*2+2,3)))</f>
        <v>Капов</v>
      </c>
      <c r="I20" s="43"/>
      <c r="J20" s="43"/>
      <c r="K20" s="3">
        <v>1</v>
      </c>
      <c r="M20" s="32"/>
    </row>
    <row r="23" spans="1:13" ht="21" x14ac:dyDescent="0.25">
      <c r="B23" s="42" t="str">
        <f>"Тур 1 ("&amp;IF(ISBLANK(C6),"",C6)&amp;" и "&amp;IF(ISBLANK(C8),"",C8)&amp;")"</f>
        <v>Тур 1 (Крошилова и Казанцева)</v>
      </c>
      <c r="C23" s="42"/>
      <c r="D23" s="42"/>
      <c r="E23" s="42"/>
      <c r="F23" s="42"/>
      <c r="G23" s="42"/>
      <c r="H23" s="42"/>
      <c r="I23" s="42"/>
      <c r="J23" s="42"/>
      <c r="K23" s="42"/>
      <c r="L23" s="34" t="s">
        <v>6</v>
      </c>
    </row>
    <row r="25" spans="1:13" ht="21" x14ac:dyDescent="0.25">
      <c r="A25" s="39" t="s">
        <v>7</v>
      </c>
      <c r="B25" s="42" t="str">
        <f>"Тур 2 ("&amp;IF(ISBLANK(C4),"",C4)&amp;" и "&amp;IF(ISBLANK(A25),"проигравший","выигравший")&amp;" в первом туре)"</f>
        <v>Тур 2 (Капов и выигравший в первом туре)</v>
      </c>
      <c r="C25" s="42"/>
      <c r="D25" s="42"/>
      <c r="E25" s="42"/>
      <c r="F25" s="42"/>
      <c r="G25" s="42"/>
      <c r="H25" s="42"/>
      <c r="I25" s="42"/>
      <c r="J25" s="42"/>
      <c r="K25" s="42"/>
      <c r="L25" s="34" t="s">
        <v>6</v>
      </c>
    </row>
    <row r="27" spans="1:13" ht="21" x14ac:dyDescent="0.25">
      <c r="B27" s="42" t="str">
        <f>"Тур 3 ("&amp;IF(ISBLANK(C4),"",C4)&amp;" и "&amp;IF(NOT(ISBLANK(A25)),"проигравший","выигравший")&amp;" в первом туре)"</f>
        <v>Тур 3 (Капов и проигравший в первом туре)</v>
      </c>
      <c r="C27" s="42"/>
      <c r="D27" s="42"/>
      <c r="E27" s="42"/>
      <c r="F27" s="42"/>
      <c r="G27" s="42"/>
      <c r="H27" s="42"/>
      <c r="I27" s="42"/>
      <c r="J27" s="42"/>
      <c r="K27" s="42"/>
      <c r="L27" s="34" t="s">
        <v>6</v>
      </c>
    </row>
  </sheetData>
  <mergeCells count="24">
    <mergeCell ref="B1:K1"/>
    <mergeCell ref="C3:E3"/>
    <mergeCell ref="B4:B5"/>
    <mergeCell ref="C4:E5"/>
    <mergeCell ref="I4:I5"/>
    <mergeCell ref="K4:K5"/>
    <mergeCell ref="B6:B7"/>
    <mergeCell ref="C6:E7"/>
    <mergeCell ref="I6:I7"/>
    <mergeCell ref="K6:K7"/>
    <mergeCell ref="B8:B9"/>
    <mergeCell ref="C8:E9"/>
    <mergeCell ref="I8:I9"/>
    <mergeCell ref="K8:K9"/>
    <mergeCell ref="B23:K23"/>
    <mergeCell ref="B25:K25"/>
    <mergeCell ref="B27:K27"/>
    <mergeCell ref="B13:K13"/>
    <mergeCell ref="C14:E14"/>
    <mergeCell ref="H14:J14"/>
    <mergeCell ref="C17:E17"/>
    <mergeCell ref="H17:J17"/>
    <mergeCell ref="C20:E20"/>
    <mergeCell ref="H20:J20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83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opLeftCell="B1" workbookViewId="0">
      <selection activeCell="K8" sqref="K8:K9"/>
    </sheetView>
  </sheetViews>
  <sheetFormatPr defaultRowHeight="15" x14ac:dyDescent="0.25"/>
  <cols>
    <col min="1" max="1" width="4" style="39" customWidth="1"/>
    <col min="2" max="11" width="10.28515625" customWidth="1"/>
    <col min="12" max="12" width="10.28515625" style="34" customWidth="1"/>
    <col min="13" max="15" width="10.28515625" customWidth="1"/>
  </cols>
  <sheetData>
    <row r="1" spans="2:13" ht="59.25" customHeight="1" x14ac:dyDescent="0.25"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2:13" ht="15.75" thickBot="1" x14ac:dyDescent="0.3"/>
    <row r="3" spans="2:13" ht="30" customHeight="1" thickBot="1" x14ac:dyDescent="0.3">
      <c r="B3" s="38"/>
      <c r="C3" s="58" t="s">
        <v>0</v>
      </c>
      <c r="D3" s="59"/>
      <c r="E3" s="60"/>
      <c r="F3" s="1">
        <v>1</v>
      </c>
      <c r="G3" s="1">
        <v>2</v>
      </c>
      <c r="H3" s="2">
        <v>3</v>
      </c>
      <c r="I3" s="38" t="s">
        <v>1</v>
      </c>
      <c r="J3" s="1" t="s">
        <v>3</v>
      </c>
      <c r="K3" s="20" t="s">
        <v>2</v>
      </c>
    </row>
    <row r="4" spans="2:13" ht="24" customHeight="1" x14ac:dyDescent="0.25">
      <c r="B4" s="61">
        <v>1</v>
      </c>
      <c r="C4" s="62" t="s">
        <v>14</v>
      </c>
      <c r="D4" s="63"/>
      <c r="E4" s="64"/>
      <c r="F4" s="8" t="s">
        <v>4</v>
      </c>
      <c r="G4" s="4" t="str">
        <f ca="1">INDIRECT(ADDRESS(17,6))&amp;":"&amp;INDIRECT(ADDRESS(17,7))</f>
        <v>10:6</v>
      </c>
      <c r="H4" s="19" t="str">
        <f ca="1">INDIRECT(ADDRESS(20,7))&amp;":"&amp;INDIRECT(ADDRESS(20,6))</f>
        <v>13:0</v>
      </c>
      <c r="I4" s="65">
        <f ca="1">IF(COUNT(F5:H5)=0,"",COUNTIF(F5:H5,"&gt;0")+0.5*COUNTIF(F5:H5,0))</f>
        <v>2</v>
      </c>
      <c r="J4" s="22"/>
      <c r="K4" s="66">
        <v>1</v>
      </c>
    </row>
    <row r="5" spans="2:13" ht="24" customHeight="1" x14ac:dyDescent="0.25">
      <c r="B5" s="45"/>
      <c r="C5" s="46"/>
      <c r="D5" s="47"/>
      <c r="E5" s="48"/>
      <c r="F5" s="12" t="s">
        <v>4</v>
      </c>
      <c r="G5" s="15">
        <f ca="1">IF(LEN(INDIRECT(ADDRESS(ROW()-1, COLUMN())))=1,"",INDIRECT(ADDRESS(17,6))-INDIRECT(ADDRESS(17,7)))</f>
        <v>4</v>
      </c>
      <c r="H5" s="16">
        <f ca="1">IF(LEN(INDIRECT(ADDRESS(ROW()-1, COLUMN())))=1,"",INDIRECT(ADDRESS(20,7))-INDIRECT(ADDRESS(20,6)))</f>
        <v>13</v>
      </c>
      <c r="I5" s="49"/>
      <c r="J5" s="15">
        <f ca="1">IF(COUNT(F5:H5)=0,"",SUM(F5:H5))</f>
        <v>17</v>
      </c>
      <c r="K5" s="50"/>
    </row>
    <row r="6" spans="2:13" ht="24" customHeight="1" x14ac:dyDescent="0.25">
      <c r="B6" s="44">
        <v>2</v>
      </c>
      <c r="C6" s="46" t="s">
        <v>15</v>
      </c>
      <c r="D6" s="47"/>
      <c r="E6" s="48"/>
      <c r="F6" s="10" t="str">
        <f ca="1">INDIRECT(ADDRESS(17,7))&amp;":"&amp;INDIRECT(ADDRESS(17,6))</f>
        <v>6:10</v>
      </c>
      <c r="G6" s="6" t="s">
        <v>4</v>
      </c>
      <c r="H6" s="9" t="str">
        <f ca="1">INDIRECT(ADDRESS(14,6))&amp;":"&amp;INDIRECT(ADDRESS(14,7))</f>
        <v>11:9</v>
      </c>
      <c r="I6" s="49">
        <f ca="1">IF(COUNT(F7:H7)=0,"",COUNTIF(F7:H7,"&gt;0")+0.5*COUNTIF(F7:H7,0))</f>
        <v>1</v>
      </c>
      <c r="J6" s="15"/>
      <c r="K6" s="50">
        <v>2</v>
      </c>
    </row>
    <row r="7" spans="2:13" ht="24" customHeight="1" x14ac:dyDescent="0.25">
      <c r="B7" s="45"/>
      <c r="C7" s="46"/>
      <c r="D7" s="47"/>
      <c r="E7" s="48"/>
      <c r="F7" s="21">
        <f ca="1">IF(LEN(INDIRECT(ADDRESS(ROW()-1, COLUMN())))=1,"",INDIRECT(ADDRESS(17,7))-INDIRECT(ADDRESS(17,6)))</f>
        <v>-4</v>
      </c>
      <c r="G7" s="13" t="s">
        <v>4</v>
      </c>
      <c r="H7" s="16">
        <f ca="1">IF(LEN(INDIRECT(ADDRESS(ROW()-1, COLUMN())))=1,"",INDIRECT(ADDRESS(14,6))-INDIRECT(ADDRESS(14,7)))</f>
        <v>2</v>
      </c>
      <c r="I7" s="49"/>
      <c r="J7" s="15">
        <f ca="1">IF(COUNT(F7:H7)=0,"",SUM(F7:H7))</f>
        <v>-2</v>
      </c>
      <c r="K7" s="50"/>
    </row>
    <row r="8" spans="2:13" ht="24" customHeight="1" x14ac:dyDescent="0.25">
      <c r="B8" s="44">
        <v>3</v>
      </c>
      <c r="C8" s="46" t="s">
        <v>16</v>
      </c>
      <c r="D8" s="47"/>
      <c r="E8" s="48"/>
      <c r="F8" s="10" t="str">
        <f ca="1">INDIRECT(ADDRESS(20,6))&amp;":"&amp;INDIRECT(ADDRESS(20,7))</f>
        <v>0:13</v>
      </c>
      <c r="G8" s="5" t="str">
        <f ca="1">INDIRECT(ADDRESS(14,7))&amp;":"&amp;INDIRECT(ADDRESS(14,6))</f>
        <v>9:11</v>
      </c>
      <c r="H8" s="11" t="s">
        <v>4</v>
      </c>
      <c r="I8" s="49">
        <f ca="1">IF(COUNT(F9:H9)=0,"",COUNTIF(F9:H9,"&gt;0")+0.5*COUNTIF(F9:H9,0))</f>
        <v>0</v>
      </c>
      <c r="J8" s="15"/>
      <c r="K8" s="50">
        <v>0</v>
      </c>
    </row>
    <row r="9" spans="2:13" ht="24" customHeight="1" thickBot="1" x14ac:dyDescent="0.3">
      <c r="B9" s="51"/>
      <c r="C9" s="52"/>
      <c r="D9" s="53"/>
      <c r="E9" s="54"/>
      <c r="F9" s="18">
        <f ca="1">IF(LEN(INDIRECT(ADDRESS(ROW()-1, COLUMN())))=1,"",INDIRECT(ADDRESS(20,6))-INDIRECT(ADDRESS(20,7)))</f>
        <v>-13</v>
      </c>
      <c r="G9" s="17">
        <f ca="1">IF(LEN(INDIRECT(ADDRESS(ROW()-1, COLUMN())))=1,"",INDIRECT(ADDRESS(14,7))-INDIRECT(ADDRESS(14,6)))</f>
        <v>-2</v>
      </c>
      <c r="H9" s="14" t="s">
        <v>4</v>
      </c>
      <c r="I9" s="55"/>
      <c r="J9" s="17">
        <f ca="1">IF(COUNT(F9:H9)=0,"",SUM(F9:H9))</f>
        <v>-15</v>
      </c>
      <c r="K9" s="56"/>
    </row>
    <row r="13" spans="2:13" ht="30" customHeight="1" x14ac:dyDescent="0.25"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2:13" ht="30" customHeight="1" x14ac:dyDescent="0.25">
      <c r="B14" s="3">
        <v>2</v>
      </c>
      <c r="C14" s="43" t="str">
        <f ca="1">IF(ISBLANK(INDIRECT(ADDRESS(B14*2+2,3))),"",INDIRECT(ADDRESS(B14*2+2,3)))</f>
        <v>Мишин</v>
      </c>
      <c r="D14" s="43"/>
      <c r="E14" s="43"/>
      <c r="F14" s="23">
        <v>11</v>
      </c>
      <c r="G14" s="23">
        <v>9</v>
      </c>
      <c r="H14" s="43" t="str">
        <f ca="1">IF(ISBLANK(INDIRECT(ADDRESS(K14*2+2,3))),"",INDIRECT(ADDRESS(K14*2+2,3)))</f>
        <v>Капран</v>
      </c>
      <c r="I14" s="43"/>
      <c r="J14" s="43"/>
      <c r="K14" s="3">
        <v>3</v>
      </c>
      <c r="M14" s="32"/>
    </row>
    <row r="15" spans="2:13" ht="30" customHeight="1" x14ac:dyDescent="0.25"/>
    <row r="16" spans="2:13" ht="30" customHeight="1" x14ac:dyDescent="0.25"/>
    <row r="17" spans="1:13" ht="30" customHeight="1" x14ac:dyDescent="0.25">
      <c r="B17" s="3">
        <v>1</v>
      </c>
      <c r="C17" s="43" t="str">
        <f ca="1">IF(ISBLANK(INDIRECT(ADDRESS(B17*2+2,3))),"",INDIRECT(ADDRESS(B17*2+2,3)))</f>
        <v>Домбровский</v>
      </c>
      <c r="D17" s="43"/>
      <c r="E17" s="43"/>
      <c r="F17" s="23">
        <v>10</v>
      </c>
      <c r="G17" s="23">
        <v>6</v>
      </c>
      <c r="H17" s="43" t="str">
        <f ca="1">IF(ISBLANK(INDIRECT(ADDRESS(K17*2+2,3))),"",INDIRECT(ADDRESS(K17*2+2,3)))</f>
        <v>Мишин</v>
      </c>
      <c r="I17" s="43"/>
      <c r="J17" s="43"/>
      <c r="K17" s="3">
        <v>2</v>
      </c>
      <c r="M17" s="32"/>
    </row>
    <row r="18" spans="1:13" ht="30" customHeight="1" x14ac:dyDescent="0.25"/>
    <row r="19" spans="1:13" ht="30" customHeight="1" x14ac:dyDescent="0.25"/>
    <row r="20" spans="1:13" ht="30" customHeight="1" x14ac:dyDescent="0.25">
      <c r="B20" s="3">
        <v>3</v>
      </c>
      <c r="C20" s="43" t="str">
        <f ca="1">IF(ISBLANK(INDIRECT(ADDRESS(B20*2+2,3))),"",INDIRECT(ADDRESS(B20*2+2,3)))</f>
        <v>Капран</v>
      </c>
      <c r="D20" s="43"/>
      <c r="E20" s="43"/>
      <c r="F20" s="23">
        <v>0</v>
      </c>
      <c r="G20" s="23">
        <v>13</v>
      </c>
      <c r="H20" s="43" t="str">
        <f ca="1">IF(ISBLANK(INDIRECT(ADDRESS(K20*2+2,3))),"",INDIRECT(ADDRESS(K20*2+2,3)))</f>
        <v>Домбровский</v>
      </c>
      <c r="I20" s="43"/>
      <c r="J20" s="43"/>
      <c r="K20" s="3">
        <v>1</v>
      </c>
      <c r="M20" s="32"/>
    </row>
    <row r="23" spans="1:13" ht="21" x14ac:dyDescent="0.25">
      <c r="B23" s="42" t="str">
        <f>"Тур 1 ("&amp;IF(ISBLANK(C6),"",C6)&amp;" и "&amp;IF(ISBLANK(C8),"",C8)&amp;")"</f>
        <v>Тур 1 (Мишин и Капран)</v>
      </c>
      <c r="C23" s="42"/>
      <c r="D23" s="42"/>
      <c r="E23" s="42"/>
      <c r="F23" s="42"/>
      <c r="G23" s="42"/>
      <c r="H23" s="42"/>
      <c r="I23" s="42"/>
      <c r="J23" s="42"/>
      <c r="K23" s="42"/>
      <c r="L23" s="34" t="s">
        <v>6</v>
      </c>
    </row>
    <row r="25" spans="1:13" ht="21" x14ac:dyDescent="0.25">
      <c r="A25" s="39" t="s">
        <v>7</v>
      </c>
      <c r="B25" s="42" t="str">
        <f>"Тур 2 ("&amp;IF(ISBLANK(C4),"",C4)&amp;" и "&amp;IF(ISBLANK(A25),"проигравший","выигравший")&amp;" в первом туре)"</f>
        <v>Тур 2 (Домбровский и выигравший в первом туре)</v>
      </c>
      <c r="C25" s="42"/>
      <c r="D25" s="42"/>
      <c r="E25" s="42"/>
      <c r="F25" s="42"/>
      <c r="G25" s="42"/>
      <c r="H25" s="42"/>
      <c r="I25" s="42"/>
      <c r="J25" s="42"/>
      <c r="K25" s="42"/>
      <c r="L25" s="34" t="s">
        <v>6</v>
      </c>
    </row>
    <row r="27" spans="1:13" ht="21" x14ac:dyDescent="0.25">
      <c r="B27" s="42" t="str">
        <f>"Тур 3 ("&amp;IF(ISBLANK(C4),"",C4)&amp;" и "&amp;IF(NOT(ISBLANK(A25)),"проигравший","выигравший")&amp;" в первом туре)"</f>
        <v>Тур 3 (Домбровский и проигравший в первом туре)</v>
      </c>
      <c r="C27" s="42"/>
      <c r="D27" s="42"/>
      <c r="E27" s="42"/>
      <c r="F27" s="42"/>
      <c r="G27" s="42"/>
      <c r="H27" s="42"/>
      <c r="I27" s="42"/>
      <c r="J27" s="42"/>
      <c r="K27" s="42"/>
      <c r="L27" s="34" t="s">
        <v>6</v>
      </c>
    </row>
  </sheetData>
  <mergeCells count="24">
    <mergeCell ref="B1:K1"/>
    <mergeCell ref="C3:E3"/>
    <mergeCell ref="B4:B5"/>
    <mergeCell ref="C4:E5"/>
    <mergeCell ref="I4:I5"/>
    <mergeCell ref="K4:K5"/>
    <mergeCell ref="B6:B7"/>
    <mergeCell ref="C6:E7"/>
    <mergeCell ref="I6:I7"/>
    <mergeCell ref="K6:K7"/>
    <mergeCell ref="B8:B9"/>
    <mergeCell ref="C8:E9"/>
    <mergeCell ref="I8:I9"/>
    <mergeCell ref="K8:K9"/>
    <mergeCell ref="B23:K23"/>
    <mergeCell ref="B25:K25"/>
    <mergeCell ref="B27:K27"/>
    <mergeCell ref="B13:K13"/>
    <mergeCell ref="C14:E14"/>
    <mergeCell ref="H14:J14"/>
    <mergeCell ref="C17:E17"/>
    <mergeCell ref="H17:J17"/>
    <mergeCell ref="C20:E20"/>
    <mergeCell ref="H20:J20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83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K14" sqref="K14"/>
    </sheetView>
  </sheetViews>
  <sheetFormatPr defaultRowHeight="15" x14ac:dyDescent="0.25"/>
  <cols>
    <col min="1" max="1" width="4" style="39" customWidth="1"/>
    <col min="2" max="11" width="10.28515625" customWidth="1"/>
    <col min="12" max="12" width="10.28515625" style="34" customWidth="1"/>
    <col min="13" max="15" width="10.28515625" customWidth="1"/>
  </cols>
  <sheetData>
    <row r="1" spans="2:13" ht="59.25" customHeight="1" x14ac:dyDescent="0.25"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2:13" ht="15.75" thickBot="1" x14ac:dyDescent="0.3"/>
    <row r="3" spans="2:13" ht="30" customHeight="1" thickBot="1" x14ac:dyDescent="0.3">
      <c r="B3" s="38"/>
      <c r="C3" s="58" t="s">
        <v>0</v>
      </c>
      <c r="D3" s="59"/>
      <c r="E3" s="60"/>
      <c r="F3" s="1">
        <v>1</v>
      </c>
      <c r="G3" s="1">
        <v>2</v>
      </c>
      <c r="H3" s="2">
        <v>3</v>
      </c>
      <c r="I3" s="38" t="s">
        <v>1</v>
      </c>
      <c r="J3" s="1" t="s">
        <v>3</v>
      </c>
      <c r="K3" s="20" t="s">
        <v>2</v>
      </c>
    </row>
    <row r="4" spans="2:13" ht="24" customHeight="1" x14ac:dyDescent="0.25">
      <c r="B4" s="61">
        <v>1</v>
      </c>
      <c r="C4" s="62" t="s">
        <v>17</v>
      </c>
      <c r="D4" s="63"/>
      <c r="E4" s="64"/>
      <c r="F4" s="8" t="s">
        <v>4</v>
      </c>
      <c r="G4" s="4" t="str">
        <f ca="1">INDIRECT(ADDRESS(17,6))&amp;":"&amp;INDIRECT(ADDRESS(17,7))</f>
        <v>9:6</v>
      </c>
      <c r="H4" s="19" t="str">
        <f ca="1">INDIRECT(ADDRESS(20,7))&amp;":"&amp;INDIRECT(ADDRESS(20,6))</f>
        <v>11:7</v>
      </c>
      <c r="I4" s="65">
        <f ca="1">IF(COUNT(F5:H5)=0,"",COUNTIF(F5:H5,"&gt;0")+0.5*COUNTIF(F5:H5,0))</f>
        <v>2</v>
      </c>
      <c r="J4" s="22"/>
      <c r="K4" s="66">
        <v>1</v>
      </c>
    </row>
    <row r="5" spans="2:13" ht="24" customHeight="1" x14ac:dyDescent="0.25">
      <c r="B5" s="45"/>
      <c r="C5" s="46"/>
      <c r="D5" s="47"/>
      <c r="E5" s="48"/>
      <c r="F5" s="12" t="s">
        <v>4</v>
      </c>
      <c r="G5" s="15">
        <f ca="1">IF(LEN(INDIRECT(ADDRESS(ROW()-1, COLUMN())))=1,"",INDIRECT(ADDRESS(17,6))-INDIRECT(ADDRESS(17,7)))</f>
        <v>3</v>
      </c>
      <c r="H5" s="16">
        <f ca="1">IF(LEN(INDIRECT(ADDRESS(ROW()-1, COLUMN())))=1,"",INDIRECT(ADDRESS(20,7))-INDIRECT(ADDRESS(20,6)))</f>
        <v>4</v>
      </c>
      <c r="I5" s="49"/>
      <c r="J5" s="15">
        <f ca="1">IF(COUNT(F5:H5)=0,"",SUM(F5:H5))</f>
        <v>7</v>
      </c>
      <c r="K5" s="50"/>
    </row>
    <row r="6" spans="2:13" ht="24" customHeight="1" x14ac:dyDescent="0.25">
      <c r="B6" s="44">
        <v>2</v>
      </c>
      <c r="C6" s="46" t="s">
        <v>18</v>
      </c>
      <c r="D6" s="47"/>
      <c r="E6" s="48"/>
      <c r="F6" s="10" t="str">
        <f ca="1">INDIRECT(ADDRESS(17,7))&amp;":"&amp;INDIRECT(ADDRESS(17,6))</f>
        <v>6:9</v>
      </c>
      <c r="G6" s="6" t="s">
        <v>4</v>
      </c>
      <c r="H6" s="9" t="str">
        <f ca="1">INDIRECT(ADDRESS(14,6))&amp;":"&amp;INDIRECT(ADDRESS(14,7))</f>
        <v>13:0</v>
      </c>
      <c r="I6" s="49">
        <f ca="1">IF(COUNT(F7:H7)=0,"",COUNTIF(F7:H7,"&gt;0")+0.5*COUNTIF(F7:H7,0))</f>
        <v>1</v>
      </c>
      <c r="J6" s="15"/>
      <c r="K6" s="50">
        <v>2</v>
      </c>
    </row>
    <row r="7" spans="2:13" ht="24" customHeight="1" x14ac:dyDescent="0.25">
      <c r="B7" s="45"/>
      <c r="C7" s="46"/>
      <c r="D7" s="47"/>
      <c r="E7" s="48"/>
      <c r="F7" s="21">
        <f ca="1">IF(LEN(INDIRECT(ADDRESS(ROW()-1, COLUMN())))=1,"",INDIRECT(ADDRESS(17,7))-INDIRECT(ADDRESS(17,6)))</f>
        <v>-3</v>
      </c>
      <c r="G7" s="13" t="s">
        <v>4</v>
      </c>
      <c r="H7" s="16">
        <f ca="1">IF(LEN(INDIRECT(ADDRESS(ROW()-1, COLUMN())))=1,"",INDIRECT(ADDRESS(14,6))-INDIRECT(ADDRESS(14,7)))</f>
        <v>13</v>
      </c>
      <c r="I7" s="49"/>
      <c r="J7" s="15">
        <f ca="1">IF(COUNT(F7:H7)=0,"",SUM(F7:H7))</f>
        <v>10</v>
      </c>
      <c r="K7" s="50"/>
    </row>
    <row r="8" spans="2:13" ht="24" customHeight="1" x14ac:dyDescent="0.25">
      <c r="B8" s="44">
        <v>3</v>
      </c>
      <c r="C8" s="46" t="s">
        <v>19</v>
      </c>
      <c r="D8" s="47"/>
      <c r="E8" s="48"/>
      <c r="F8" s="10" t="str">
        <f ca="1">INDIRECT(ADDRESS(20,6))&amp;":"&amp;INDIRECT(ADDRESS(20,7))</f>
        <v>7:11</v>
      </c>
      <c r="G8" s="5" t="str">
        <f ca="1">INDIRECT(ADDRESS(14,7))&amp;":"&amp;INDIRECT(ADDRESS(14,6))</f>
        <v>0:13</v>
      </c>
      <c r="H8" s="11" t="s">
        <v>4</v>
      </c>
      <c r="I8" s="49">
        <f ca="1">IF(COUNT(F9:H9)=0,"",COUNTIF(F9:H9,"&gt;0")+0.5*COUNTIF(F9:H9,0))</f>
        <v>0</v>
      </c>
      <c r="J8" s="15"/>
      <c r="K8" s="50">
        <v>3</v>
      </c>
    </row>
    <row r="9" spans="2:13" ht="24" customHeight="1" thickBot="1" x14ac:dyDescent="0.3">
      <c r="B9" s="51"/>
      <c r="C9" s="52"/>
      <c r="D9" s="53"/>
      <c r="E9" s="54"/>
      <c r="F9" s="18">
        <f ca="1">IF(LEN(INDIRECT(ADDRESS(ROW()-1, COLUMN())))=1,"",INDIRECT(ADDRESS(20,6))-INDIRECT(ADDRESS(20,7)))</f>
        <v>-4</v>
      </c>
      <c r="G9" s="17">
        <f ca="1">IF(LEN(INDIRECT(ADDRESS(ROW()-1, COLUMN())))=1,"",INDIRECT(ADDRESS(14,7))-INDIRECT(ADDRESS(14,6)))</f>
        <v>-13</v>
      </c>
      <c r="H9" s="14" t="s">
        <v>4</v>
      </c>
      <c r="I9" s="55"/>
      <c r="J9" s="17">
        <f ca="1">IF(COUNT(F9:H9)=0,"",SUM(F9:H9))</f>
        <v>-17</v>
      </c>
      <c r="K9" s="56"/>
    </row>
    <row r="13" spans="2:13" ht="30" customHeight="1" x14ac:dyDescent="0.25"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2:13" ht="30" customHeight="1" x14ac:dyDescent="0.25">
      <c r="B14" s="3">
        <v>2</v>
      </c>
      <c r="C14" s="43" t="str">
        <f ca="1">IF(ISBLANK(INDIRECT(ADDRESS(B14*2+2,3))),"",INDIRECT(ADDRESS(B14*2+2,3)))</f>
        <v>Захаров</v>
      </c>
      <c r="D14" s="43"/>
      <c r="E14" s="43"/>
      <c r="F14" s="23">
        <v>13</v>
      </c>
      <c r="G14" s="23">
        <v>0</v>
      </c>
      <c r="H14" s="43" t="str">
        <f ca="1">IF(ISBLANK(INDIRECT(ADDRESS(K14*2+2,3))),"",INDIRECT(ADDRESS(K14*2+2,3)))</f>
        <v>Таратина</v>
      </c>
      <c r="I14" s="43"/>
      <c r="J14" s="43"/>
      <c r="K14" s="3">
        <v>3</v>
      </c>
      <c r="M14" s="32"/>
    </row>
    <row r="15" spans="2:13" ht="30" customHeight="1" x14ac:dyDescent="0.25"/>
    <row r="16" spans="2:13" ht="30" customHeight="1" x14ac:dyDescent="0.25"/>
    <row r="17" spans="1:13" ht="30" customHeight="1" x14ac:dyDescent="0.25">
      <c r="B17" s="3">
        <v>1</v>
      </c>
      <c r="C17" s="43" t="str">
        <f ca="1">IF(ISBLANK(INDIRECT(ADDRESS(B17*2+2,3))),"",INDIRECT(ADDRESS(B17*2+2,3)))</f>
        <v>Фальковский</v>
      </c>
      <c r="D17" s="43"/>
      <c r="E17" s="43"/>
      <c r="F17" s="23">
        <v>9</v>
      </c>
      <c r="G17" s="23">
        <v>6</v>
      </c>
      <c r="H17" s="43" t="str">
        <f ca="1">IF(ISBLANK(INDIRECT(ADDRESS(K17*2+2,3))),"",INDIRECT(ADDRESS(K17*2+2,3)))</f>
        <v>Захаров</v>
      </c>
      <c r="I17" s="43"/>
      <c r="J17" s="43"/>
      <c r="K17" s="3">
        <v>2</v>
      </c>
      <c r="M17" s="32"/>
    </row>
    <row r="18" spans="1:13" ht="30" customHeight="1" x14ac:dyDescent="0.25"/>
    <row r="19" spans="1:13" ht="30" customHeight="1" x14ac:dyDescent="0.25"/>
    <row r="20" spans="1:13" ht="30" customHeight="1" x14ac:dyDescent="0.25">
      <c r="B20" s="3">
        <v>3</v>
      </c>
      <c r="C20" s="43" t="str">
        <f ca="1">IF(ISBLANK(INDIRECT(ADDRESS(B20*2+2,3))),"",INDIRECT(ADDRESS(B20*2+2,3)))</f>
        <v>Таратина</v>
      </c>
      <c r="D20" s="43"/>
      <c r="E20" s="43"/>
      <c r="F20" s="23">
        <v>7</v>
      </c>
      <c r="G20" s="23">
        <v>11</v>
      </c>
      <c r="H20" s="43" t="str">
        <f ca="1">IF(ISBLANK(INDIRECT(ADDRESS(K20*2+2,3))),"",INDIRECT(ADDRESS(K20*2+2,3)))</f>
        <v>Фальковский</v>
      </c>
      <c r="I20" s="43"/>
      <c r="J20" s="43"/>
      <c r="K20" s="3">
        <v>1</v>
      </c>
      <c r="M20" s="32"/>
    </row>
    <row r="23" spans="1:13" ht="21" x14ac:dyDescent="0.25">
      <c r="B23" s="42" t="str">
        <f>"Тур 1 ("&amp;IF(ISBLANK(C6),"",C6)&amp;" и "&amp;IF(ISBLANK(C8),"",C8)&amp;")"</f>
        <v>Тур 1 (Захаров и Таратина)</v>
      </c>
      <c r="C23" s="42"/>
      <c r="D23" s="42"/>
      <c r="E23" s="42"/>
      <c r="F23" s="42"/>
      <c r="G23" s="42"/>
      <c r="H23" s="42"/>
      <c r="I23" s="42"/>
      <c r="J23" s="42"/>
      <c r="K23" s="42"/>
      <c r="L23" s="34" t="s">
        <v>6</v>
      </c>
    </row>
    <row r="25" spans="1:13" ht="21" x14ac:dyDescent="0.25">
      <c r="A25" s="39" t="s">
        <v>7</v>
      </c>
      <c r="B25" s="42" t="str">
        <f>"Тур 2 ("&amp;IF(ISBLANK(C4),"",C4)&amp;" и "&amp;IF(ISBLANK(A25),"проигравший","выигравший")&amp;" в первом туре)"</f>
        <v>Тур 2 (Фальковский и выигравший в первом туре)</v>
      </c>
      <c r="C25" s="42"/>
      <c r="D25" s="42"/>
      <c r="E25" s="42"/>
      <c r="F25" s="42"/>
      <c r="G25" s="42"/>
      <c r="H25" s="42"/>
      <c r="I25" s="42"/>
      <c r="J25" s="42"/>
      <c r="K25" s="42"/>
      <c r="L25" s="34" t="s">
        <v>6</v>
      </c>
    </row>
    <row r="27" spans="1:13" ht="21" x14ac:dyDescent="0.25">
      <c r="B27" s="42" t="str">
        <f>"Тур 3 ("&amp;IF(ISBLANK(C4),"",C4)&amp;" и "&amp;IF(NOT(ISBLANK(A25)),"проигравший","выигравший")&amp;" в первом туре)"</f>
        <v>Тур 3 (Фальковский и проигравший в первом туре)</v>
      </c>
      <c r="C27" s="42"/>
      <c r="D27" s="42"/>
      <c r="E27" s="42"/>
      <c r="F27" s="42"/>
      <c r="G27" s="42"/>
      <c r="H27" s="42"/>
      <c r="I27" s="42"/>
      <c r="J27" s="42"/>
      <c r="K27" s="42"/>
      <c r="L27" s="34" t="s">
        <v>6</v>
      </c>
    </row>
  </sheetData>
  <mergeCells count="24">
    <mergeCell ref="B1:K1"/>
    <mergeCell ref="C3:E3"/>
    <mergeCell ref="B4:B5"/>
    <mergeCell ref="C4:E5"/>
    <mergeCell ref="I4:I5"/>
    <mergeCell ref="K4:K5"/>
    <mergeCell ref="B6:B7"/>
    <mergeCell ref="C6:E7"/>
    <mergeCell ref="I6:I7"/>
    <mergeCell ref="K6:K7"/>
    <mergeCell ref="B8:B9"/>
    <mergeCell ref="C8:E9"/>
    <mergeCell ref="I8:I9"/>
    <mergeCell ref="K8:K9"/>
    <mergeCell ref="B23:K23"/>
    <mergeCell ref="B25:K25"/>
    <mergeCell ref="B27:K27"/>
    <mergeCell ref="B13:K13"/>
    <mergeCell ref="C14:E14"/>
    <mergeCell ref="H14:J14"/>
    <mergeCell ref="C17:E17"/>
    <mergeCell ref="H17:J17"/>
    <mergeCell ref="C20:E20"/>
    <mergeCell ref="H20:J20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83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M20" sqref="M20"/>
    </sheetView>
  </sheetViews>
  <sheetFormatPr defaultRowHeight="15" x14ac:dyDescent="0.25"/>
  <cols>
    <col min="1" max="1" width="4" style="39" customWidth="1"/>
    <col min="2" max="11" width="10.28515625" customWidth="1"/>
    <col min="12" max="12" width="10.28515625" style="34" customWidth="1"/>
    <col min="13" max="15" width="10.28515625" customWidth="1"/>
  </cols>
  <sheetData>
    <row r="1" spans="2:13" ht="59.25" customHeight="1" x14ac:dyDescent="0.25"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2:13" ht="15.75" thickBot="1" x14ac:dyDescent="0.3"/>
    <row r="3" spans="2:13" ht="30" customHeight="1" thickBot="1" x14ac:dyDescent="0.3">
      <c r="B3" s="38"/>
      <c r="C3" s="58" t="s">
        <v>0</v>
      </c>
      <c r="D3" s="59"/>
      <c r="E3" s="60"/>
      <c r="F3" s="1">
        <v>1</v>
      </c>
      <c r="G3" s="1">
        <v>2</v>
      </c>
      <c r="H3" s="2">
        <v>3</v>
      </c>
      <c r="I3" s="38" t="s">
        <v>1</v>
      </c>
      <c r="J3" s="1" t="s">
        <v>3</v>
      </c>
      <c r="K3" s="20" t="s">
        <v>2</v>
      </c>
    </row>
    <row r="4" spans="2:13" ht="24" customHeight="1" x14ac:dyDescent="0.25">
      <c r="B4" s="61">
        <v>1</v>
      </c>
      <c r="C4" s="62" t="s">
        <v>9</v>
      </c>
      <c r="D4" s="63"/>
      <c r="E4" s="64"/>
      <c r="F4" s="8" t="s">
        <v>4</v>
      </c>
      <c r="G4" s="4" t="str">
        <f ca="1">INDIRECT(ADDRESS(17,6))&amp;":"&amp;INDIRECT(ADDRESS(17,7))</f>
        <v>11:6</v>
      </c>
      <c r="H4" s="19" t="str">
        <f ca="1">INDIRECT(ADDRESS(20,7))&amp;":"&amp;INDIRECT(ADDRESS(20,6))</f>
        <v>13:7</v>
      </c>
      <c r="I4" s="65">
        <f ca="1">IF(COUNT(F5:H5)=0,"",COUNTIF(F5:H5,"&gt;0")+0.5*COUNTIF(F5:H5,0))</f>
        <v>2</v>
      </c>
      <c r="J4" s="22"/>
      <c r="K4" s="66"/>
    </row>
    <row r="5" spans="2:13" ht="24" customHeight="1" x14ac:dyDescent="0.25">
      <c r="B5" s="45"/>
      <c r="C5" s="46"/>
      <c r="D5" s="47"/>
      <c r="E5" s="48"/>
      <c r="F5" s="12" t="s">
        <v>4</v>
      </c>
      <c r="G5" s="15">
        <f ca="1">IF(LEN(INDIRECT(ADDRESS(ROW()-1, COLUMN())))=1,"",INDIRECT(ADDRESS(17,6))-INDIRECT(ADDRESS(17,7)))</f>
        <v>5</v>
      </c>
      <c r="H5" s="16">
        <f ca="1">IF(LEN(INDIRECT(ADDRESS(ROW()-1, COLUMN())))=1,"",INDIRECT(ADDRESS(20,7))-INDIRECT(ADDRESS(20,6)))</f>
        <v>6</v>
      </c>
      <c r="I5" s="49"/>
      <c r="J5" s="15">
        <f ca="1">IF(COUNT(F5:H5)=0,"",SUM(F5:H5))</f>
        <v>11</v>
      </c>
      <c r="K5" s="50"/>
    </row>
    <row r="6" spans="2:13" ht="24" customHeight="1" x14ac:dyDescent="0.25">
      <c r="B6" s="44">
        <v>2</v>
      </c>
      <c r="C6" s="46" t="s">
        <v>12</v>
      </c>
      <c r="D6" s="47"/>
      <c r="E6" s="48"/>
      <c r="F6" s="10" t="str">
        <f ca="1">INDIRECT(ADDRESS(17,7))&amp;":"&amp;INDIRECT(ADDRESS(17,6))</f>
        <v>6:11</v>
      </c>
      <c r="G6" s="6" t="s">
        <v>4</v>
      </c>
      <c r="H6" s="9" t="str">
        <f ca="1">INDIRECT(ADDRESS(14,6))&amp;":"&amp;INDIRECT(ADDRESS(14,7))</f>
        <v>13:4</v>
      </c>
      <c r="I6" s="49">
        <f ca="1">IF(COUNT(F7:H7)=0,"",COUNTIF(F7:H7,"&gt;0")+0.5*COUNTIF(F7:H7,0))</f>
        <v>1</v>
      </c>
      <c r="J6" s="15"/>
      <c r="K6" s="50"/>
    </row>
    <row r="7" spans="2:13" ht="24" customHeight="1" x14ac:dyDescent="0.25">
      <c r="B7" s="45"/>
      <c r="C7" s="46"/>
      <c r="D7" s="47"/>
      <c r="E7" s="48"/>
      <c r="F7" s="21">
        <f ca="1">IF(LEN(INDIRECT(ADDRESS(ROW()-1, COLUMN())))=1,"",INDIRECT(ADDRESS(17,7))-INDIRECT(ADDRESS(17,6)))</f>
        <v>-5</v>
      </c>
      <c r="G7" s="13" t="s">
        <v>4</v>
      </c>
      <c r="H7" s="16">
        <f ca="1">IF(LEN(INDIRECT(ADDRESS(ROW()-1, COLUMN())))=1,"",INDIRECT(ADDRESS(14,6))-INDIRECT(ADDRESS(14,7)))</f>
        <v>9</v>
      </c>
      <c r="I7" s="49"/>
      <c r="J7" s="15">
        <f ca="1">IF(COUNT(F7:H7)=0,"",SUM(F7:H7))</f>
        <v>4</v>
      </c>
      <c r="K7" s="50"/>
    </row>
    <row r="8" spans="2:13" ht="24" customHeight="1" x14ac:dyDescent="0.25">
      <c r="B8" s="44">
        <v>3</v>
      </c>
      <c r="C8" s="46" t="s">
        <v>20</v>
      </c>
      <c r="D8" s="47"/>
      <c r="E8" s="48"/>
      <c r="F8" s="10" t="str">
        <f ca="1">INDIRECT(ADDRESS(20,6))&amp;":"&amp;INDIRECT(ADDRESS(20,7))</f>
        <v>7:13</v>
      </c>
      <c r="G8" s="5" t="str">
        <f ca="1">INDIRECT(ADDRESS(14,7))&amp;":"&amp;INDIRECT(ADDRESS(14,6))</f>
        <v>4:13</v>
      </c>
      <c r="H8" s="11" t="s">
        <v>4</v>
      </c>
      <c r="I8" s="49">
        <f ca="1">IF(COUNT(F9:H9)=0,"",COUNTIF(F9:H9,"&gt;0")+0.5*COUNTIF(F9:H9,0))</f>
        <v>0</v>
      </c>
      <c r="J8" s="15"/>
      <c r="K8" s="50"/>
    </row>
    <row r="9" spans="2:13" ht="24" customHeight="1" thickBot="1" x14ac:dyDescent="0.3">
      <c r="B9" s="51"/>
      <c r="C9" s="52"/>
      <c r="D9" s="53"/>
      <c r="E9" s="54"/>
      <c r="F9" s="18">
        <f ca="1">IF(LEN(INDIRECT(ADDRESS(ROW()-1, COLUMN())))=1,"",INDIRECT(ADDRESS(20,6))-INDIRECT(ADDRESS(20,7)))</f>
        <v>-6</v>
      </c>
      <c r="G9" s="17">
        <f ca="1">IF(LEN(INDIRECT(ADDRESS(ROW()-1, COLUMN())))=1,"",INDIRECT(ADDRESS(14,7))-INDIRECT(ADDRESS(14,6)))</f>
        <v>-9</v>
      </c>
      <c r="H9" s="14" t="s">
        <v>4</v>
      </c>
      <c r="I9" s="55"/>
      <c r="J9" s="17">
        <f ca="1">IF(COUNT(F9:H9)=0,"",SUM(F9:H9))</f>
        <v>-15</v>
      </c>
      <c r="K9" s="56"/>
    </row>
    <row r="13" spans="2:13" ht="30" customHeight="1" x14ac:dyDescent="0.25"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2:13" ht="30" customHeight="1" x14ac:dyDescent="0.25">
      <c r="B14" s="3">
        <v>2</v>
      </c>
      <c r="C14" s="43" t="str">
        <f ca="1">IF(ISBLANK(INDIRECT(ADDRESS(B14*2+2,3))),"",INDIRECT(ADDRESS(B14*2+2,3)))</f>
        <v>Крошилова</v>
      </c>
      <c r="D14" s="43"/>
      <c r="E14" s="43"/>
      <c r="F14" s="23">
        <v>13</v>
      </c>
      <c r="G14" s="23">
        <v>4</v>
      </c>
      <c r="H14" s="43" t="str">
        <f ca="1">IF(ISBLANK(INDIRECT(ADDRESS(K14*2+2,3))),"",INDIRECT(ADDRESS(K14*2+2,3)))</f>
        <v>Таратины</v>
      </c>
      <c r="I14" s="43"/>
      <c r="J14" s="43"/>
      <c r="K14" s="3">
        <v>3</v>
      </c>
      <c r="M14" s="32"/>
    </row>
    <row r="15" spans="2:13" ht="30" customHeight="1" x14ac:dyDescent="0.25"/>
    <row r="16" spans="2:13" ht="30" customHeight="1" x14ac:dyDescent="0.25"/>
    <row r="17" spans="1:13" ht="30" customHeight="1" x14ac:dyDescent="0.25">
      <c r="B17" s="3">
        <v>1</v>
      </c>
      <c r="C17" s="43" t="str">
        <f ca="1">IF(ISBLANK(INDIRECT(ADDRESS(B17*2+2,3))),"",INDIRECT(ADDRESS(B17*2+2,3)))</f>
        <v>Северов</v>
      </c>
      <c r="D17" s="43"/>
      <c r="E17" s="43"/>
      <c r="F17" s="23">
        <v>11</v>
      </c>
      <c r="G17" s="23">
        <v>6</v>
      </c>
      <c r="H17" s="43" t="str">
        <f ca="1">IF(ISBLANK(INDIRECT(ADDRESS(K17*2+2,3))),"",INDIRECT(ADDRESS(K17*2+2,3)))</f>
        <v>Крошилова</v>
      </c>
      <c r="I17" s="43"/>
      <c r="J17" s="43"/>
      <c r="K17" s="3">
        <v>2</v>
      </c>
      <c r="M17" s="32"/>
    </row>
    <row r="18" spans="1:13" ht="30" customHeight="1" x14ac:dyDescent="0.25"/>
    <row r="19" spans="1:13" ht="30" customHeight="1" x14ac:dyDescent="0.25"/>
    <row r="20" spans="1:13" ht="30" customHeight="1" x14ac:dyDescent="0.25">
      <c r="B20" s="3">
        <v>3</v>
      </c>
      <c r="C20" s="43" t="str">
        <f ca="1">IF(ISBLANK(INDIRECT(ADDRESS(B20*2+2,3))),"",INDIRECT(ADDRESS(B20*2+2,3)))</f>
        <v>Таратины</v>
      </c>
      <c r="D20" s="43"/>
      <c r="E20" s="43"/>
      <c r="F20" s="23">
        <v>7</v>
      </c>
      <c r="G20" s="23">
        <v>13</v>
      </c>
      <c r="H20" s="43" t="str">
        <f ca="1">IF(ISBLANK(INDIRECT(ADDRESS(K20*2+2,3))),"",INDIRECT(ADDRESS(K20*2+2,3)))</f>
        <v>Северов</v>
      </c>
      <c r="I20" s="43"/>
      <c r="J20" s="43"/>
      <c r="K20" s="3">
        <v>1</v>
      </c>
      <c r="M20" s="32"/>
    </row>
    <row r="23" spans="1:13" ht="21" x14ac:dyDescent="0.25">
      <c r="B23" s="42" t="str">
        <f>"Тур 1 ("&amp;IF(ISBLANK(C6),"",C6)&amp;" и "&amp;IF(ISBLANK(C8),"",C8)&amp;")"</f>
        <v>Тур 1 (Крошилова и Таратины)</v>
      </c>
      <c r="C23" s="42"/>
      <c r="D23" s="42"/>
      <c r="E23" s="42"/>
      <c r="F23" s="42"/>
      <c r="G23" s="42"/>
      <c r="H23" s="42"/>
      <c r="I23" s="42"/>
      <c r="J23" s="42"/>
      <c r="K23" s="42"/>
      <c r="L23" s="34" t="s">
        <v>6</v>
      </c>
    </row>
    <row r="25" spans="1:13" ht="21" x14ac:dyDescent="0.25">
      <c r="A25" s="39" t="s">
        <v>7</v>
      </c>
      <c r="B25" s="42" t="str">
        <f>"Тур 2 ("&amp;IF(ISBLANK(C4),"",C4)&amp;" и "&amp;IF(ISBLANK(A25),"проигравший","выигравший")&amp;" в первом туре)"</f>
        <v>Тур 2 (Северов и выигравший в первом туре)</v>
      </c>
      <c r="C25" s="42"/>
      <c r="D25" s="42"/>
      <c r="E25" s="42"/>
      <c r="F25" s="42"/>
      <c r="G25" s="42"/>
      <c r="H25" s="42"/>
      <c r="I25" s="42"/>
      <c r="J25" s="42"/>
      <c r="K25" s="42"/>
      <c r="L25" s="34" t="s">
        <v>6</v>
      </c>
    </row>
    <row r="27" spans="1:13" ht="21" x14ac:dyDescent="0.25">
      <c r="B27" s="42" t="str">
        <f>"Тур 3 ("&amp;IF(ISBLANK(C4),"",C4)&amp;" и "&amp;IF(NOT(ISBLANK(A25)),"проигравший","выигравший")&amp;" в первом туре)"</f>
        <v>Тур 3 (Северов и проигравший в первом туре)</v>
      </c>
      <c r="C27" s="42"/>
      <c r="D27" s="42"/>
      <c r="E27" s="42"/>
      <c r="F27" s="42"/>
      <c r="G27" s="42"/>
      <c r="H27" s="42"/>
      <c r="I27" s="42"/>
      <c r="J27" s="42"/>
      <c r="K27" s="42"/>
      <c r="L27" s="34" t="s">
        <v>6</v>
      </c>
    </row>
  </sheetData>
  <mergeCells count="24">
    <mergeCell ref="B1:K1"/>
    <mergeCell ref="C3:E3"/>
    <mergeCell ref="B4:B5"/>
    <mergeCell ref="C4:E5"/>
    <mergeCell ref="I4:I5"/>
    <mergeCell ref="K4:K5"/>
    <mergeCell ref="B6:B7"/>
    <mergeCell ref="C6:E7"/>
    <mergeCell ref="I6:I7"/>
    <mergeCell ref="K6:K7"/>
    <mergeCell ref="B8:B9"/>
    <mergeCell ref="C8:E9"/>
    <mergeCell ref="I8:I9"/>
    <mergeCell ref="K8:K9"/>
    <mergeCell ref="B23:K23"/>
    <mergeCell ref="B25:K25"/>
    <mergeCell ref="B27:K27"/>
    <mergeCell ref="B13:K13"/>
    <mergeCell ref="C14:E14"/>
    <mergeCell ref="H14:J14"/>
    <mergeCell ref="C17:E17"/>
    <mergeCell ref="H17:J17"/>
    <mergeCell ref="C20:E20"/>
    <mergeCell ref="H20:J20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83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L20" sqref="L20"/>
    </sheetView>
  </sheetViews>
  <sheetFormatPr defaultRowHeight="15" x14ac:dyDescent="0.25"/>
  <cols>
    <col min="1" max="1" width="4" style="39" customWidth="1"/>
    <col min="2" max="11" width="10.28515625" customWidth="1"/>
    <col min="12" max="12" width="10.28515625" style="34" customWidth="1"/>
    <col min="13" max="15" width="10.28515625" customWidth="1"/>
  </cols>
  <sheetData>
    <row r="1" spans="2:13" ht="59.25" customHeight="1" x14ac:dyDescent="0.25"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2:13" ht="15.75" thickBot="1" x14ac:dyDescent="0.3"/>
    <row r="3" spans="2:13" ht="30" customHeight="1" thickBot="1" x14ac:dyDescent="0.3">
      <c r="B3" s="38"/>
      <c r="C3" s="58" t="s">
        <v>0</v>
      </c>
      <c r="D3" s="59"/>
      <c r="E3" s="60"/>
      <c r="F3" s="1">
        <v>1</v>
      </c>
      <c r="G3" s="1">
        <v>2</v>
      </c>
      <c r="H3" s="2">
        <v>3</v>
      </c>
      <c r="I3" s="38" t="s">
        <v>1</v>
      </c>
      <c r="J3" s="1" t="s">
        <v>3</v>
      </c>
      <c r="K3" s="20" t="s">
        <v>2</v>
      </c>
    </row>
    <row r="4" spans="2:13" ht="24" customHeight="1" x14ac:dyDescent="0.25">
      <c r="B4" s="61">
        <v>1</v>
      </c>
      <c r="C4" s="62" t="s">
        <v>13</v>
      </c>
      <c r="D4" s="63"/>
      <c r="E4" s="64"/>
      <c r="F4" s="8" t="s">
        <v>4</v>
      </c>
      <c r="G4" s="4" t="str">
        <f ca="1">INDIRECT(ADDRESS(17,6))&amp;":"&amp;INDIRECT(ADDRESS(17,7))</f>
        <v>13:7</v>
      </c>
      <c r="H4" s="19" t="str">
        <f ca="1">INDIRECT(ADDRESS(20,7))&amp;":"&amp;INDIRECT(ADDRESS(20,6))</f>
        <v>13:7</v>
      </c>
      <c r="I4" s="65">
        <f ca="1">IF(COUNT(F5:H5)=0,"",COUNTIF(F5:H5,"&gt;0")+0.5*COUNTIF(F5:H5,0))</f>
        <v>2</v>
      </c>
      <c r="J4" s="22"/>
      <c r="K4" s="66"/>
    </row>
    <row r="5" spans="2:13" ht="24" customHeight="1" x14ac:dyDescent="0.25">
      <c r="B5" s="45"/>
      <c r="C5" s="46"/>
      <c r="D5" s="47"/>
      <c r="E5" s="48"/>
      <c r="F5" s="12" t="s">
        <v>4</v>
      </c>
      <c r="G5" s="15">
        <f ca="1">IF(LEN(INDIRECT(ADDRESS(ROW()-1, COLUMN())))=1,"",INDIRECT(ADDRESS(17,6))-INDIRECT(ADDRESS(17,7)))</f>
        <v>6</v>
      </c>
      <c r="H5" s="16">
        <f ca="1">IF(LEN(INDIRECT(ADDRESS(ROW()-1, COLUMN())))=1,"",INDIRECT(ADDRESS(20,7))-INDIRECT(ADDRESS(20,6)))</f>
        <v>6</v>
      </c>
      <c r="I5" s="49"/>
      <c r="J5" s="15">
        <f ca="1">IF(COUNT(F5:H5)=0,"",SUM(F5:H5))</f>
        <v>12</v>
      </c>
      <c r="K5" s="50"/>
    </row>
    <row r="6" spans="2:13" ht="24" customHeight="1" x14ac:dyDescent="0.25">
      <c r="B6" s="44">
        <v>2</v>
      </c>
      <c r="C6" s="46" t="s">
        <v>15</v>
      </c>
      <c r="D6" s="47"/>
      <c r="E6" s="48"/>
      <c r="F6" s="10" t="str">
        <f ca="1">INDIRECT(ADDRESS(17,7))&amp;":"&amp;INDIRECT(ADDRESS(17,6))</f>
        <v>7:13</v>
      </c>
      <c r="G6" s="6" t="s">
        <v>4</v>
      </c>
      <c r="H6" s="9" t="str">
        <f ca="1">INDIRECT(ADDRESS(14,6))&amp;":"&amp;INDIRECT(ADDRESS(14,7))</f>
        <v>13:0</v>
      </c>
      <c r="I6" s="49">
        <f ca="1">IF(COUNT(F7:H7)=0,"",COUNTIF(F7:H7,"&gt;0")+0.5*COUNTIF(F7:H7,0))</f>
        <v>1</v>
      </c>
      <c r="J6" s="15"/>
      <c r="K6" s="50"/>
    </row>
    <row r="7" spans="2:13" ht="24" customHeight="1" x14ac:dyDescent="0.25">
      <c r="B7" s="45"/>
      <c r="C7" s="46"/>
      <c r="D7" s="47"/>
      <c r="E7" s="48"/>
      <c r="F7" s="21">
        <f ca="1">IF(LEN(INDIRECT(ADDRESS(ROW()-1, COLUMN())))=1,"",INDIRECT(ADDRESS(17,7))-INDIRECT(ADDRESS(17,6)))</f>
        <v>-6</v>
      </c>
      <c r="G7" s="13" t="s">
        <v>4</v>
      </c>
      <c r="H7" s="16">
        <f ca="1">IF(LEN(INDIRECT(ADDRESS(ROW()-1, COLUMN())))=1,"",INDIRECT(ADDRESS(14,6))-INDIRECT(ADDRESS(14,7)))</f>
        <v>13</v>
      </c>
      <c r="I7" s="49"/>
      <c r="J7" s="15">
        <f ca="1">IF(COUNT(F7:H7)=0,"",SUM(F7:H7))</f>
        <v>7</v>
      </c>
      <c r="K7" s="50"/>
    </row>
    <row r="8" spans="2:13" ht="24" customHeight="1" x14ac:dyDescent="0.25">
      <c r="B8" s="44">
        <v>3</v>
      </c>
      <c r="C8" s="46" t="s">
        <v>10</v>
      </c>
      <c r="D8" s="47"/>
      <c r="E8" s="48"/>
      <c r="F8" s="10" t="str">
        <f ca="1">INDIRECT(ADDRESS(20,6))&amp;":"&amp;INDIRECT(ADDRESS(20,7))</f>
        <v>7:13</v>
      </c>
      <c r="G8" s="5" t="str">
        <f ca="1">INDIRECT(ADDRESS(14,7))&amp;":"&amp;INDIRECT(ADDRESS(14,6))</f>
        <v>0:13</v>
      </c>
      <c r="H8" s="11" t="s">
        <v>4</v>
      </c>
      <c r="I8" s="49">
        <f ca="1">IF(COUNT(F9:H9)=0,"",COUNTIF(F9:H9,"&gt;0")+0.5*COUNTIF(F9:H9,0))</f>
        <v>0</v>
      </c>
      <c r="J8" s="15"/>
      <c r="K8" s="50"/>
    </row>
    <row r="9" spans="2:13" ht="24" customHeight="1" thickBot="1" x14ac:dyDescent="0.3">
      <c r="B9" s="51"/>
      <c r="C9" s="52"/>
      <c r="D9" s="53"/>
      <c r="E9" s="54"/>
      <c r="F9" s="18">
        <f ca="1">IF(LEN(INDIRECT(ADDRESS(ROW()-1, COLUMN())))=1,"",INDIRECT(ADDRESS(20,6))-INDIRECT(ADDRESS(20,7)))</f>
        <v>-6</v>
      </c>
      <c r="G9" s="17">
        <f ca="1">IF(LEN(INDIRECT(ADDRESS(ROW()-1, COLUMN())))=1,"",INDIRECT(ADDRESS(14,7))-INDIRECT(ADDRESS(14,6)))</f>
        <v>-13</v>
      </c>
      <c r="H9" s="14" t="s">
        <v>4</v>
      </c>
      <c r="I9" s="55"/>
      <c r="J9" s="17">
        <f ca="1">IF(COUNT(F9:H9)=0,"",SUM(F9:H9))</f>
        <v>-19</v>
      </c>
      <c r="K9" s="56"/>
    </row>
    <row r="13" spans="2:13" ht="30" customHeight="1" x14ac:dyDescent="0.25"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2:13" ht="30" customHeight="1" x14ac:dyDescent="0.25">
      <c r="B14" s="3">
        <v>2</v>
      </c>
      <c r="C14" s="43" t="str">
        <f ca="1">IF(ISBLANK(INDIRECT(ADDRESS(B14*2+2,3))),"",INDIRECT(ADDRESS(B14*2+2,3)))</f>
        <v>Мишин</v>
      </c>
      <c r="D14" s="43"/>
      <c r="E14" s="43"/>
      <c r="F14" s="23">
        <v>13</v>
      </c>
      <c r="G14" s="23">
        <v>0</v>
      </c>
      <c r="H14" s="43" t="str">
        <f ca="1">IF(ISBLANK(INDIRECT(ADDRESS(K14*2+2,3))),"",INDIRECT(ADDRESS(K14*2+2,3)))</f>
        <v>Манукян</v>
      </c>
      <c r="I14" s="43"/>
      <c r="J14" s="43"/>
      <c r="K14" s="3">
        <v>3</v>
      </c>
      <c r="M14" s="32"/>
    </row>
    <row r="15" spans="2:13" ht="30" customHeight="1" x14ac:dyDescent="0.25"/>
    <row r="16" spans="2:13" ht="30" customHeight="1" x14ac:dyDescent="0.25"/>
    <row r="17" spans="1:13" ht="30" customHeight="1" x14ac:dyDescent="0.25">
      <c r="B17" s="3">
        <v>1</v>
      </c>
      <c r="C17" s="43" t="str">
        <f ca="1">IF(ISBLANK(INDIRECT(ADDRESS(B17*2+2,3))),"",INDIRECT(ADDRESS(B17*2+2,3)))</f>
        <v>Казанцева</v>
      </c>
      <c r="D17" s="43"/>
      <c r="E17" s="43"/>
      <c r="F17" s="23">
        <v>13</v>
      </c>
      <c r="G17" s="23">
        <v>7</v>
      </c>
      <c r="H17" s="43" t="str">
        <f ca="1">IF(ISBLANK(INDIRECT(ADDRESS(K17*2+2,3))),"",INDIRECT(ADDRESS(K17*2+2,3)))</f>
        <v>Мишин</v>
      </c>
      <c r="I17" s="43"/>
      <c r="J17" s="43"/>
      <c r="K17" s="3">
        <v>2</v>
      </c>
      <c r="M17" s="32"/>
    </row>
    <row r="18" spans="1:13" ht="30" customHeight="1" x14ac:dyDescent="0.25"/>
    <row r="19" spans="1:13" ht="30" customHeight="1" x14ac:dyDescent="0.25"/>
    <row r="20" spans="1:13" ht="30" customHeight="1" x14ac:dyDescent="0.25">
      <c r="B20" s="3">
        <v>3</v>
      </c>
      <c r="C20" s="43" t="str">
        <f ca="1">IF(ISBLANK(INDIRECT(ADDRESS(B20*2+2,3))),"",INDIRECT(ADDRESS(B20*2+2,3)))</f>
        <v>Манукян</v>
      </c>
      <c r="D20" s="43"/>
      <c r="E20" s="43"/>
      <c r="F20" s="23">
        <v>7</v>
      </c>
      <c r="G20" s="23">
        <v>13</v>
      </c>
      <c r="H20" s="43" t="str">
        <f ca="1">IF(ISBLANK(INDIRECT(ADDRESS(K20*2+2,3))),"",INDIRECT(ADDRESS(K20*2+2,3)))</f>
        <v>Казанцева</v>
      </c>
      <c r="I20" s="43"/>
      <c r="J20" s="43"/>
      <c r="K20" s="3">
        <v>1</v>
      </c>
      <c r="M20" s="32"/>
    </row>
    <row r="23" spans="1:13" ht="21" x14ac:dyDescent="0.25">
      <c r="B23" s="42" t="str">
        <f>"Тур 1 ("&amp;IF(ISBLANK(C6),"",C6)&amp;" и "&amp;IF(ISBLANK(C8),"",C8)&amp;")"</f>
        <v>Тур 1 (Мишин и Манукян)</v>
      </c>
      <c r="C23" s="42"/>
      <c r="D23" s="42"/>
      <c r="E23" s="42"/>
      <c r="F23" s="42"/>
      <c r="G23" s="42"/>
      <c r="H23" s="42"/>
      <c r="I23" s="42"/>
      <c r="J23" s="42"/>
      <c r="K23" s="42"/>
      <c r="L23" s="34" t="s">
        <v>6</v>
      </c>
    </row>
    <row r="25" spans="1:13" ht="21" x14ac:dyDescent="0.25">
      <c r="A25" s="39" t="s">
        <v>7</v>
      </c>
      <c r="B25" s="42" t="str">
        <f>"Тур 2 ("&amp;IF(ISBLANK(C4),"",C4)&amp;" и "&amp;IF(ISBLANK(A25),"проигравший","выигравший")&amp;" в первом туре)"</f>
        <v>Тур 2 (Казанцева и выигравший в первом туре)</v>
      </c>
      <c r="C25" s="42"/>
      <c r="D25" s="42"/>
      <c r="E25" s="42"/>
      <c r="F25" s="42"/>
      <c r="G25" s="42"/>
      <c r="H25" s="42"/>
      <c r="I25" s="42"/>
      <c r="J25" s="42"/>
      <c r="K25" s="42"/>
      <c r="L25" s="34" t="s">
        <v>6</v>
      </c>
    </row>
    <row r="27" spans="1:13" ht="21" x14ac:dyDescent="0.25">
      <c r="B27" s="42" t="str">
        <f>"Тур 3 ("&amp;IF(ISBLANK(C4),"",C4)&amp;" и "&amp;IF(NOT(ISBLANK(A25)),"проигравший","выигравший")&amp;" в первом туре)"</f>
        <v>Тур 3 (Казанцева и проигравший в первом туре)</v>
      </c>
      <c r="C27" s="42"/>
      <c r="D27" s="42"/>
      <c r="E27" s="42"/>
      <c r="F27" s="42"/>
      <c r="G27" s="42"/>
      <c r="H27" s="42"/>
      <c r="I27" s="42"/>
      <c r="J27" s="42"/>
      <c r="K27" s="42"/>
      <c r="L27" s="34" t="s">
        <v>6</v>
      </c>
    </row>
  </sheetData>
  <mergeCells count="24">
    <mergeCell ref="B1:K1"/>
    <mergeCell ref="C3:E3"/>
    <mergeCell ref="B4:B5"/>
    <mergeCell ref="C4:E5"/>
    <mergeCell ref="I4:I5"/>
    <mergeCell ref="K4:K5"/>
    <mergeCell ref="B6:B7"/>
    <mergeCell ref="C6:E7"/>
    <mergeCell ref="I6:I7"/>
    <mergeCell ref="K6:K7"/>
    <mergeCell ref="B8:B9"/>
    <mergeCell ref="C8:E9"/>
    <mergeCell ref="I8:I9"/>
    <mergeCell ref="K8:K9"/>
    <mergeCell ref="B23:K23"/>
    <mergeCell ref="B25:K25"/>
    <mergeCell ref="B27:K27"/>
    <mergeCell ref="B13:K13"/>
    <mergeCell ref="C14:E14"/>
    <mergeCell ref="H14:J14"/>
    <mergeCell ref="C17:E17"/>
    <mergeCell ref="H17:J17"/>
    <mergeCell ref="C20:E20"/>
    <mergeCell ref="H20:J20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83" orientation="portrait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L9" sqref="L9"/>
    </sheetView>
  </sheetViews>
  <sheetFormatPr defaultRowHeight="15" x14ac:dyDescent="0.25"/>
  <cols>
    <col min="1" max="1" width="4" style="36" customWidth="1"/>
    <col min="2" max="11" width="10.28515625" customWidth="1"/>
    <col min="12" max="12" width="10.28515625" style="34" customWidth="1"/>
    <col min="13" max="15" width="10.28515625" customWidth="1"/>
  </cols>
  <sheetData>
    <row r="1" spans="2:13" ht="59.25" customHeight="1" x14ac:dyDescent="0.25"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2:13" ht="15.75" thickBot="1" x14ac:dyDescent="0.3"/>
    <row r="3" spans="2:13" ht="30" customHeight="1" thickBot="1" x14ac:dyDescent="0.3">
      <c r="B3" s="30"/>
      <c r="C3" s="58" t="s">
        <v>0</v>
      </c>
      <c r="D3" s="59"/>
      <c r="E3" s="60"/>
      <c r="F3" s="1">
        <v>1</v>
      </c>
      <c r="G3" s="1">
        <v>2</v>
      </c>
      <c r="H3" s="2">
        <v>3</v>
      </c>
      <c r="I3" s="30" t="s">
        <v>1</v>
      </c>
      <c r="J3" s="1" t="s">
        <v>3</v>
      </c>
      <c r="K3" s="20" t="s">
        <v>2</v>
      </c>
    </row>
    <row r="4" spans="2:13" ht="24" customHeight="1" x14ac:dyDescent="0.25">
      <c r="B4" s="61">
        <v>1</v>
      </c>
      <c r="C4" s="62" t="s">
        <v>14</v>
      </c>
      <c r="D4" s="63"/>
      <c r="E4" s="64"/>
      <c r="F4" s="8" t="s">
        <v>4</v>
      </c>
      <c r="G4" s="4" t="str">
        <f ca="1">INDIRECT(ADDRESS(17,6))&amp;":"&amp;INDIRECT(ADDRESS(17,7))</f>
        <v>6:7</v>
      </c>
      <c r="H4" s="19" t="str">
        <f ca="1">INDIRECT(ADDRESS(20,7))&amp;":"&amp;INDIRECT(ADDRESS(20,6))</f>
        <v>11:3</v>
      </c>
      <c r="I4" s="65">
        <f ca="1">IF(COUNT(F5:H5)=0,"",COUNTIF(F5:H5,"&gt;0")+0.5*COUNTIF(F5:H5,0))</f>
        <v>1</v>
      </c>
      <c r="J4" s="22"/>
      <c r="K4" s="66"/>
    </row>
    <row r="5" spans="2:13" ht="24" customHeight="1" x14ac:dyDescent="0.25">
      <c r="B5" s="45"/>
      <c r="C5" s="46"/>
      <c r="D5" s="47"/>
      <c r="E5" s="48"/>
      <c r="F5" s="12" t="s">
        <v>4</v>
      </c>
      <c r="G5" s="15">
        <f ca="1">IF(LEN(INDIRECT(ADDRESS(ROW()-1, COLUMN())))=1,"",INDIRECT(ADDRESS(17,6))-INDIRECT(ADDRESS(17,7)))</f>
        <v>-1</v>
      </c>
      <c r="H5" s="16">
        <f ca="1">IF(LEN(INDIRECT(ADDRESS(ROW()-1, COLUMN())))=1,"",INDIRECT(ADDRESS(20,7))-INDIRECT(ADDRESS(20,6)))</f>
        <v>8</v>
      </c>
      <c r="I5" s="49"/>
      <c r="J5" s="15">
        <f ca="1">IF(COUNT(F5:H5)=0,"",SUM(F5:H5))</f>
        <v>7</v>
      </c>
      <c r="K5" s="50"/>
    </row>
    <row r="6" spans="2:13" ht="24" customHeight="1" x14ac:dyDescent="0.25">
      <c r="B6" s="44">
        <v>2</v>
      </c>
      <c r="C6" s="46" t="s">
        <v>18</v>
      </c>
      <c r="D6" s="47"/>
      <c r="E6" s="48"/>
      <c r="F6" s="10" t="str">
        <f ca="1">INDIRECT(ADDRESS(17,7))&amp;":"&amp;INDIRECT(ADDRESS(17,6))</f>
        <v>7:6</v>
      </c>
      <c r="G6" s="6" t="s">
        <v>4</v>
      </c>
      <c r="H6" s="9" t="str">
        <f ca="1">INDIRECT(ADDRESS(14,6))&amp;":"&amp;INDIRECT(ADDRESS(14,7))</f>
        <v>5:13</v>
      </c>
      <c r="I6" s="49">
        <f ca="1">IF(COUNT(F7:H7)=0,"",COUNTIF(F7:H7,"&gt;0")+0.5*COUNTIF(F7:H7,0))</f>
        <v>1</v>
      </c>
      <c r="J6" s="15"/>
      <c r="K6" s="50"/>
    </row>
    <row r="7" spans="2:13" ht="24" customHeight="1" x14ac:dyDescent="0.25">
      <c r="B7" s="45"/>
      <c r="C7" s="46"/>
      <c r="D7" s="47"/>
      <c r="E7" s="48"/>
      <c r="F7" s="21">
        <f ca="1">IF(LEN(INDIRECT(ADDRESS(ROW()-1, COLUMN())))=1,"",INDIRECT(ADDRESS(17,7))-INDIRECT(ADDRESS(17,6)))</f>
        <v>1</v>
      </c>
      <c r="G7" s="13" t="s">
        <v>4</v>
      </c>
      <c r="H7" s="16">
        <f ca="1">IF(LEN(INDIRECT(ADDRESS(ROW()-1, COLUMN())))=1,"",INDIRECT(ADDRESS(14,6))-INDIRECT(ADDRESS(14,7)))</f>
        <v>-8</v>
      </c>
      <c r="I7" s="49"/>
      <c r="J7" s="15">
        <f ca="1">IF(COUNT(F7:H7)=0,"",SUM(F7:H7))</f>
        <v>-7</v>
      </c>
      <c r="K7" s="50"/>
    </row>
    <row r="8" spans="2:13" ht="24" customHeight="1" x14ac:dyDescent="0.25">
      <c r="B8" s="44">
        <v>3</v>
      </c>
      <c r="C8" s="46" t="s">
        <v>11</v>
      </c>
      <c r="D8" s="47"/>
      <c r="E8" s="48"/>
      <c r="F8" s="10" t="str">
        <f ca="1">INDIRECT(ADDRESS(20,6))&amp;":"&amp;INDIRECT(ADDRESS(20,7))</f>
        <v>3:11</v>
      </c>
      <c r="G8" s="5" t="str">
        <f ca="1">INDIRECT(ADDRESS(14,7))&amp;":"&amp;INDIRECT(ADDRESS(14,6))</f>
        <v>13:5</v>
      </c>
      <c r="H8" s="11" t="s">
        <v>4</v>
      </c>
      <c r="I8" s="49">
        <f ca="1">IF(COUNT(F9:H9)=0,"",COUNTIF(F9:H9,"&gt;0")+0.5*COUNTIF(F9:H9,0))</f>
        <v>1</v>
      </c>
      <c r="J8" s="15"/>
      <c r="K8" s="50"/>
    </row>
    <row r="9" spans="2:13" ht="24" customHeight="1" thickBot="1" x14ac:dyDescent="0.3">
      <c r="B9" s="51"/>
      <c r="C9" s="52"/>
      <c r="D9" s="53"/>
      <c r="E9" s="54"/>
      <c r="F9" s="18">
        <f ca="1">IF(LEN(INDIRECT(ADDRESS(ROW()-1, COLUMN())))=1,"",INDIRECT(ADDRESS(20,6))-INDIRECT(ADDRESS(20,7)))</f>
        <v>-8</v>
      </c>
      <c r="G9" s="17">
        <f ca="1">IF(LEN(INDIRECT(ADDRESS(ROW()-1, COLUMN())))=1,"",INDIRECT(ADDRESS(14,7))-INDIRECT(ADDRESS(14,6)))</f>
        <v>8</v>
      </c>
      <c r="H9" s="14" t="s">
        <v>4</v>
      </c>
      <c r="I9" s="55"/>
      <c r="J9" s="17">
        <f ca="1">IF(COUNT(F9:H9)=0,"",SUM(F9:H9))</f>
        <v>0</v>
      </c>
      <c r="K9" s="56"/>
    </row>
    <row r="13" spans="2:13" ht="30" customHeight="1" x14ac:dyDescent="0.25"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2:13" ht="30" customHeight="1" x14ac:dyDescent="0.25">
      <c r="B14" s="3">
        <v>2</v>
      </c>
      <c r="C14" s="43" t="str">
        <f ca="1">IF(ISBLANK(INDIRECT(ADDRESS(B14*2+2,3))),"",INDIRECT(ADDRESS(B14*2+2,3)))</f>
        <v>Захаров</v>
      </c>
      <c r="D14" s="43"/>
      <c r="E14" s="43"/>
      <c r="F14" s="23">
        <v>5</v>
      </c>
      <c r="G14" s="23">
        <v>13</v>
      </c>
      <c r="H14" s="43" t="str">
        <f ca="1">IF(ISBLANK(INDIRECT(ADDRESS(K14*2+2,3))),"",INDIRECT(ADDRESS(K14*2+2,3)))</f>
        <v>Капов</v>
      </c>
      <c r="I14" s="43"/>
      <c r="J14" s="43"/>
      <c r="K14" s="3">
        <v>3</v>
      </c>
      <c r="M14" s="32"/>
    </row>
    <row r="15" spans="2:13" ht="30" customHeight="1" x14ac:dyDescent="0.25"/>
    <row r="16" spans="2:13" ht="30" customHeight="1" x14ac:dyDescent="0.25"/>
    <row r="17" spans="1:13" ht="30" customHeight="1" x14ac:dyDescent="0.25">
      <c r="B17" s="3">
        <v>1</v>
      </c>
      <c r="C17" s="43" t="str">
        <f ca="1">IF(ISBLANK(INDIRECT(ADDRESS(B17*2+2,3))),"",INDIRECT(ADDRESS(B17*2+2,3)))</f>
        <v>Домбровский</v>
      </c>
      <c r="D17" s="43"/>
      <c r="E17" s="43"/>
      <c r="F17" s="23">
        <v>6</v>
      </c>
      <c r="G17" s="23">
        <v>7</v>
      </c>
      <c r="H17" s="43" t="str">
        <f ca="1">IF(ISBLANK(INDIRECT(ADDRESS(K17*2+2,3))),"",INDIRECT(ADDRESS(K17*2+2,3)))</f>
        <v>Захаров</v>
      </c>
      <c r="I17" s="43"/>
      <c r="J17" s="43"/>
      <c r="K17" s="3">
        <v>2</v>
      </c>
      <c r="M17" s="32"/>
    </row>
    <row r="18" spans="1:13" ht="30" customHeight="1" x14ac:dyDescent="0.25"/>
    <row r="19" spans="1:13" ht="30" customHeight="1" x14ac:dyDescent="0.25"/>
    <row r="20" spans="1:13" ht="30" customHeight="1" x14ac:dyDescent="0.25">
      <c r="B20" s="3">
        <v>3</v>
      </c>
      <c r="C20" s="43" t="str">
        <f ca="1">IF(ISBLANK(INDIRECT(ADDRESS(B20*2+2,3))),"",INDIRECT(ADDRESS(B20*2+2,3)))</f>
        <v>Капов</v>
      </c>
      <c r="D20" s="43"/>
      <c r="E20" s="43"/>
      <c r="F20" s="23">
        <v>3</v>
      </c>
      <c r="G20" s="23">
        <v>11</v>
      </c>
      <c r="H20" s="43" t="str">
        <f ca="1">IF(ISBLANK(INDIRECT(ADDRESS(K20*2+2,3))),"",INDIRECT(ADDRESS(K20*2+2,3)))</f>
        <v>Домбровский</v>
      </c>
      <c r="I20" s="43"/>
      <c r="J20" s="43"/>
      <c r="K20" s="3">
        <v>1</v>
      </c>
      <c r="M20" s="32"/>
    </row>
    <row r="23" spans="1:13" ht="21" x14ac:dyDescent="0.25">
      <c r="B23" s="42" t="str">
        <f>"Тур 1 ("&amp;IF(ISBLANK(C6),"",C6)&amp;" и "&amp;IF(ISBLANK(C8),"",C8)&amp;")"</f>
        <v>Тур 1 (Захаров и Капов)</v>
      </c>
      <c r="C23" s="42"/>
      <c r="D23" s="42"/>
      <c r="E23" s="42"/>
      <c r="F23" s="42"/>
      <c r="G23" s="42"/>
      <c r="H23" s="42"/>
      <c r="I23" s="42"/>
      <c r="J23" s="42"/>
      <c r="K23" s="42"/>
      <c r="L23" s="34" t="s">
        <v>6</v>
      </c>
    </row>
    <row r="25" spans="1:13" ht="21" x14ac:dyDescent="0.25">
      <c r="A25" s="36" t="s">
        <v>7</v>
      </c>
      <c r="B25" s="42" t="str">
        <f>"Тур 2 ("&amp;IF(ISBLANK(C4),"",C4)&amp;" и "&amp;IF(ISBLANK(A25),"проигравший","выигравший")&amp;" в первом туре)"</f>
        <v>Тур 2 (Домбровский и выигравший в первом туре)</v>
      </c>
      <c r="C25" s="42"/>
      <c r="D25" s="42"/>
      <c r="E25" s="42"/>
      <c r="F25" s="42"/>
      <c r="G25" s="42"/>
      <c r="H25" s="42"/>
      <c r="I25" s="42"/>
      <c r="J25" s="42"/>
      <c r="K25" s="42"/>
      <c r="L25" s="34" t="s">
        <v>6</v>
      </c>
    </row>
    <row r="27" spans="1:13" ht="21" x14ac:dyDescent="0.25">
      <c r="B27" s="42" t="str">
        <f>"Тур 3 ("&amp;IF(ISBLANK(C4),"",C4)&amp;" и "&amp;IF(NOT(ISBLANK(A25)),"проигравший","выигравший")&amp;" в первом туре)"</f>
        <v>Тур 3 (Домбровский и проигравший в первом туре)</v>
      </c>
      <c r="C27" s="42"/>
      <c r="D27" s="42"/>
      <c r="E27" s="42"/>
      <c r="F27" s="42"/>
      <c r="G27" s="42"/>
      <c r="H27" s="42"/>
      <c r="I27" s="42"/>
      <c r="J27" s="42"/>
      <c r="K27" s="42"/>
      <c r="L27" s="34" t="s">
        <v>6</v>
      </c>
    </row>
  </sheetData>
  <mergeCells count="24">
    <mergeCell ref="B27:K27"/>
    <mergeCell ref="C20:E20"/>
    <mergeCell ref="H20:J20"/>
    <mergeCell ref="B23:K23"/>
    <mergeCell ref="B13:K13"/>
    <mergeCell ref="C14:E14"/>
    <mergeCell ref="H14:J14"/>
    <mergeCell ref="B25:K25"/>
    <mergeCell ref="C17:E17"/>
    <mergeCell ref="H17:J17"/>
    <mergeCell ref="B6:B7"/>
    <mergeCell ref="C6:E7"/>
    <mergeCell ref="I6:I7"/>
    <mergeCell ref="K6:K7"/>
    <mergeCell ref="B8:B9"/>
    <mergeCell ref="C8:E9"/>
    <mergeCell ref="I8:I9"/>
    <mergeCell ref="K8:K9"/>
    <mergeCell ref="B1:K1"/>
    <mergeCell ref="C3:E3"/>
    <mergeCell ref="B4:B5"/>
    <mergeCell ref="C4:E5"/>
    <mergeCell ref="I4:I5"/>
    <mergeCell ref="K4:K5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83" orientation="portrait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workbookViewId="0">
      <selection activeCell="O23" sqref="O23"/>
    </sheetView>
  </sheetViews>
  <sheetFormatPr defaultRowHeight="15" x14ac:dyDescent="0.25"/>
  <cols>
    <col min="1" max="1" width="4" style="39" customWidth="1"/>
    <col min="2" max="11" width="10.28515625" customWidth="1"/>
    <col min="12" max="12" width="10.28515625" style="34" customWidth="1"/>
    <col min="13" max="15" width="10.28515625" customWidth="1"/>
  </cols>
  <sheetData>
    <row r="1" spans="2:18" ht="59.25" customHeight="1" x14ac:dyDescent="0.25"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2:18" ht="15.75" thickBot="1" x14ac:dyDescent="0.3"/>
    <row r="3" spans="2:18" ht="30" customHeight="1" thickBot="1" x14ac:dyDescent="0.3">
      <c r="B3" s="38"/>
      <c r="C3" s="58" t="s">
        <v>0</v>
      </c>
      <c r="D3" s="59"/>
      <c r="E3" s="60"/>
      <c r="F3" s="1">
        <v>1</v>
      </c>
      <c r="G3" s="1">
        <v>2</v>
      </c>
      <c r="H3" s="2">
        <v>3</v>
      </c>
      <c r="I3" s="38" t="s">
        <v>1</v>
      </c>
      <c r="J3" s="1" t="s">
        <v>3</v>
      </c>
      <c r="K3" s="20" t="s">
        <v>2</v>
      </c>
    </row>
    <row r="4" spans="2:18" ht="24" customHeight="1" x14ac:dyDescent="0.25">
      <c r="B4" s="61">
        <v>1</v>
      </c>
      <c r="C4" s="62" t="s">
        <v>21</v>
      </c>
      <c r="D4" s="63"/>
      <c r="E4" s="64"/>
      <c r="F4" s="8" t="s">
        <v>4</v>
      </c>
      <c r="G4" s="4" t="str">
        <f ca="1">INDIRECT(ADDRESS(17,6))&amp;":"&amp;INDIRECT(ADDRESS(17,7))</f>
        <v>3:13</v>
      </c>
      <c r="H4" s="19" t="str">
        <f ca="1">INDIRECT(ADDRESS(20,7))&amp;":"&amp;INDIRECT(ADDRESS(20,6))</f>
        <v>2:13</v>
      </c>
      <c r="I4" s="65">
        <f ca="1">IF(COUNT(F5:H5)=0,"",COUNTIF(F5:H5,"&gt;0")+0.5*COUNTIF(F5:H5,0))</f>
        <v>0</v>
      </c>
      <c r="J4" s="22"/>
      <c r="K4" s="66"/>
    </row>
    <row r="5" spans="2:18" ht="24" customHeight="1" x14ac:dyDescent="0.25">
      <c r="B5" s="45"/>
      <c r="C5" s="46"/>
      <c r="D5" s="47"/>
      <c r="E5" s="48"/>
      <c r="F5" s="12" t="s">
        <v>4</v>
      </c>
      <c r="G5" s="15">
        <f ca="1">IF(LEN(INDIRECT(ADDRESS(ROW()-1, COLUMN())))=1,"",INDIRECT(ADDRESS(17,6))-INDIRECT(ADDRESS(17,7)))</f>
        <v>-10</v>
      </c>
      <c r="H5" s="16">
        <f ca="1">IF(LEN(INDIRECT(ADDRESS(ROW()-1, COLUMN())))=1,"",INDIRECT(ADDRESS(20,7))-INDIRECT(ADDRESS(20,6)))</f>
        <v>-11</v>
      </c>
      <c r="I5" s="49"/>
      <c r="J5" s="15">
        <f ca="1">IF(COUNT(F5:H5)=0,"",SUM(F5:H5))</f>
        <v>-21</v>
      </c>
      <c r="K5" s="50"/>
    </row>
    <row r="6" spans="2:18" ht="24" customHeight="1" x14ac:dyDescent="0.25">
      <c r="B6" s="44">
        <v>2</v>
      </c>
      <c r="C6" s="46" t="s">
        <v>8</v>
      </c>
      <c r="D6" s="47"/>
      <c r="E6" s="48"/>
      <c r="F6" s="10" t="str">
        <f ca="1">INDIRECT(ADDRESS(17,7))&amp;":"&amp;INDIRECT(ADDRESS(17,6))</f>
        <v>13:3</v>
      </c>
      <c r="G6" s="6" t="s">
        <v>4</v>
      </c>
      <c r="H6" s="9" t="str">
        <f ca="1">INDIRECT(ADDRESS(14,6))&amp;":"&amp;INDIRECT(ADDRESS(14,7))</f>
        <v>13:10</v>
      </c>
      <c r="I6" s="49">
        <f ca="1">IF(COUNT(F7:H7)=0,"",COUNTIF(F7:H7,"&gt;0")+0.5*COUNTIF(F7:H7,0))</f>
        <v>2</v>
      </c>
      <c r="J6" s="15"/>
      <c r="K6" s="50"/>
    </row>
    <row r="7" spans="2:18" ht="24" customHeight="1" x14ac:dyDescent="0.25">
      <c r="B7" s="45"/>
      <c r="C7" s="46"/>
      <c r="D7" s="47"/>
      <c r="E7" s="48"/>
      <c r="F7" s="21">
        <f ca="1">IF(LEN(INDIRECT(ADDRESS(ROW()-1, COLUMN())))=1,"",INDIRECT(ADDRESS(17,7))-INDIRECT(ADDRESS(17,6)))</f>
        <v>10</v>
      </c>
      <c r="G7" s="13" t="s">
        <v>4</v>
      </c>
      <c r="H7" s="16">
        <f ca="1">IF(LEN(INDIRECT(ADDRESS(ROW()-1, COLUMN())))=1,"",INDIRECT(ADDRESS(14,6))-INDIRECT(ADDRESS(14,7)))</f>
        <v>3</v>
      </c>
      <c r="I7" s="49"/>
      <c r="J7" s="15">
        <f ca="1">IF(COUNT(F7:H7)=0,"",SUM(F7:H7))</f>
        <v>13</v>
      </c>
      <c r="K7" s="50"/>
    </row>
    <row r="8" spans="2:18" ht="24" customHeight="1" x14ac:dyDescent="0.25">
      <c r="B8" s="44">
        <v>3</v>
      </c>
      <c r="C8" s="46" t="s">
        <v>16</v>
      </c>
      <c r="D8" s="47"/>
      <c r="E8" s="48"/>
      <c r="F8" s="10" t="str">
        <f ca="1">INDIRECT(ADDRESS(20,6))&amp;":"&amp;INDIRECT(ADDRESS(20,7))</f>
        <v>13:2</v>
      </c>
      <c r="G8" s="5" t="str">
        <f ca="1">INDIRECT(ADDRESS(14,7))&amp;":"&amp;INDIRECT(ADDRESS(14,6))</f>
        <v>10:13</v>
      </c>
      <c r="H8" s="11" t="s">
        <v>4</v>
      </c>
      <c r="I8" s="49">
        <f ca="1">IF(COUNT(F9:H9)=0,"",COUNTIF(F9:H9,"&gt;0")+0.5*COUNTIF(F9:H9,0))</f>
        <v>1</v>
      </c>
      <c r="J8" s="15"/>
      <c r="K8" s="50"/>
    </row>
    <row r="9" spans="2:18" ht="24" customHeight="1" thickBot="1" x14ac:dyDescent="0.3">
      <c r="B9" s="51"/>
      <c r="C9" s="52"/>
      <c r="D9" s="53"/>
      <c r="E9" s="54"/>
      <c r="F9" s="18">
        <f ca="1">IF(LEN(INDIRECT(ADDRESS(ROW()-1, COLUMN())))=1,"",INDIRECT(ADDRESS(20,6))-INDIRECT(ADDRESS(20,7)))</f>
        <v>11</v>
      </c>
      <c r="G9" s="17">
        <f ca="1">IF(LEN(INDIRECT(ADDRESS(ROW()-1, COLUMN())))=1,"",INDIRECT(ADDRESS(14,7))-INDIRECT(ADDRESS(14,6)))</f>
        <v>-3</v>
      </c>
      <c r="H9" s="14" t="s">
        <v>4</v>
      </c>
      <c r="I9" s="55"/>
      <c r="J9" s="17">
        <f ca="1">IF(COUNT(F9:H9)=0,"",SUM(F9:H9))</f>
        <v>8</v>
      </c>
      <c r="K9" s="56"/>
    </row>
    <row r="13" spans="2:18" ht="30" customHeight="1" x14ac:dyDescent="0.25"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2:18" ht="30" customHeight="1" x14ac:dyDescent="0.25">
      <c r="B14" s="3">
        <v>2</v>
      </c>
      <c r="C14" s="43" t="str">
        <f ca="1">IF(ISBLANK(INDIRECT(ADDRESS(B14*2+2,3))),"",INDIRECT(ADDRESS(B14*2+2,3)))</f>
        <v>Пелевин</v>
      </c>
      <c r="D14" s="43"/>
      <c r="E14" s="43"/>
      <c r="F14" s="23">
        <v>13</v>
      </c>
      <c r="G14" s="23">
        <v>10</v>
      </c>
      <c r="H14" s="43" t="str">
        <f ca="1">IF(ISBLANK(INDIRECT(ADDRESS(K14*2+2,3))),"",INDIRECT(ADDRESS(K14*2+2,3)))</f>
        <v>Капран</v>
      </c>
      <c r="I14" s="43"/>
      <c r="J14" s="43"/>
      <c r="K14" s="3">
        <v>3</v>
      </c>
      <c r="M14" s="32"/>
      <c r="R14">
        <v>13</v>
      </c>
    </row>
    <row r="15" spans="2:18" ht="30" customHeight="1" x14ac:dyDescent="0.25"/>
    <row r="16" spans="2:18" ht="30" customHeight="1" x14ac:dyDescent="0.25"/>
    <row r="17" spans="1:13" ht="30" customHeight="1" x14ac:dyDescent="0.25">
      <c r="B17" s="3">
        <v>1</v>
      </c>
      <c r="C17" s="43" t="str">
        <f ca="1">IF(ISBLANK(INDIRECT(ADDRESS(B17*2+2,3))),"",INDIRECT(ADDRESS(B17*2+2,3)))</f>
        <v>Фальковские</v>
      </c>
      <c r="D17" s="43"/>
      <c r="E17" s="43"/>
      <c r="F17" s="23">
        <v>3</v>
      </c>
      <c r="G17" s="23">
        <v>13</v>
      </c>
      <c r="H17" s="43" t="str">
        <f ca="1">IF(ISBLANK(INDIRECT(ADDRESS(K17*2+2,3))),"",INDIRECT(ADDRESS(K17*2+2,3)))</f>
        <v>Пелевин</v>
      </c>
      <c r="I17" s="43"/>
      <c r="J17" s="43"/>
      <c r="K17" s="3">
        <v>2</v>
      </c>
      <c r="M17" s="32"/>
    </row>
    <row r="18" spans="1:13" ht="30" customHeight="1" x14ac:dyDescent="0.25"/>
    <row r="19" spans="1:13" ht="30" customHeight="1" x14ac:dyDescent="0.25"/>
    <row r="20" spans="1:13" ht="30" customHeight="1" x14ac:dyDescent="0.25">
      <c r="B20" s="3">
        <v>3</v>
      </c>
      <c r="C20" s="43" t="str">
        <f ca="1">IF(ISBLANK(INDIRECT(ADDRESS(B20*2+2,3))),"",INDIRECT(ADDRESS(B20*2+2,3)))</f>
        <v>Капран</v>
      </c>
      <c r="D20" s="43"/>
      <c r="E20" s="43"/>
      <c r="F20" s="23">
        <v>13</v>
      </c>
      <c r="G20" s="23">
        <v>2</v>
      </c>
      <c r="H20" s="43" t="str">
        <f ca="1">IF(ISBLANK(INDIRECT(ADDRESS(K20*2+2,3))),"",INDIRECT(ADDRESS(K20*2+2,3)))</f>
        <v>Фальковские</v>
      </c>
      <c r="I20" s="43"/>
      <c r="J20" s="43"/>
      <c r="K20" s="3">
        <v>1</v>
      </c>
      <c r="M20" s="32"/>
    </row>
    <row r="23" spans="1:13" ht="21" x14ac:dyDescent="0.25">
      <c r="B23" s="42" t="str">
        <f>"Тур 1 ("&amp;IF(ISBLANK(C6),"",C6)&amp;" и "&amp;IF(ISBLANK(C8),"",C8)&amp;")"</f>
        <v>Тур 1 (Пелевин и Капран)</v>
      </c>
      <c r="C23" s="42"/>
      <c r="D23" s="42"/>
      <c r="E23" s="42"/>
      <c r="F23" s="42"/>
      <c r="G23" s="42"/>
      <c r="H23" s="42"/>
      <c r="I23" s="42"/>
      <c r="J23" s="42"/>
      <c r="K23" s="42"/>
      <c r="L23" s="34" t="s">
        <v>6</v>
      </c>
    </row>
    <row r="25" spans="1:13" ht="21" x14ac:dyDescent="0.25">
      <c r="A25" s="39" t="s">
        <v>7</v>
      </c>
      <c r="B25" s="42" t="str">
        <f>"Тур 2 ("&amp;IF(ISBLANK(C4),"",C4)&amp;" и "&amp;IF(ISBLANK(A25),"проигравший","выигравший")&amp;" в первом туре)"</f>
        <v>Тур 2 (Фальковские и выигравший в первом туре)</v>
      </c>
      <c r="C25" s="42"/>
      <c r="D25" s="42"/>
      <c r="E25" s="42"/>
      <c r="F25" s="42"/>
      <c r="G25" s="42"/>
      <c r="H25" s="42"/>
      <c r="I25" s="42"/>
      <c r="J25" s="42"/>
      <c r="K25" s="42"/>
      <c r="L25" s="34" t="s">
        <v>6</v>
      </c>
    </row>
    <row r="27" spans="1:13" ht="21" x14ac:dyDescent="0.25">
      <c r="B27" s="42" t="str">
        <f>"Тур 3 ("&amp;IF(ISBLANK(C4),"",C4)&amp;" и "&amp;IF(NOT(ISBLANK(A25)),"проигравший","выигравший")&amp;" в первом туре)"</f>
        <v>Тур 3 (Фальковские и проигравший в первом туре)</v>
      </c>
      <c r="C27" s="42"/>
      <c r="D27" s="42"/>
      <c r="E27" s="42"/>
      <c r="F27" s="42"/>
      <c r="G27" s="42"/>
      <c r="H27" s="42"/>
      <c r="I27" s="42"/>
      <c r="J27" s="42"/>
      <c r="K27" s="42"/>
      <c r="L27" s="34" t="s">
        <v>6</v>
      </c>
    </row>
  </sheetData>
  <mergeCells count="24">
    <mergeCell ref="B1:K1"/>
    <mergeCell ref="C3:E3"/>
    <mergeCell ref="B4:B5"/>
    <mergeCell ref="C4:E5"/>
    <mergeCell ref="I4:I5"/>
    <mergeCell ref="K4:K5"/>
    <mergeCell ref="B6:B7"/>
    <mergeCell ref="C6:E7"/>
    <mergeCell ref="I6:I7"/>
    <mergeCell ref="K6:K7"/>
    <mergeCell ref="B8:B9"/>
    <mergeCell ref="C8:E9"/>
    <mergeCell ref="I8:I9"/>
    <mergeCell ref="K8:K9"/>
    <mergeCell ref="B23:K23"/>
    <mergeCell ref="B25:K25"/>
    <mergeCell ref="B27:K27"/>
    <mergeCell ref="B13:K13"/>
    <mergeCell ref="C14:E14"/>
    <mergeCell ref="H14:J14"/>
    <mergeCell ref="C17:E17"/>
    <mergeCell ref="H17:J17"/>
    <mergeCell ref="C20:E20"/>
    <mergeCell ref="H20:J20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83" orientation="portrait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F13" sqref="F13"/>
    </sheetView>
  </sheetViews>
  <sheetFormatPr defaultRowHeight="15" x14ac:dyDescent="0.25"/>
  <cols>
    <col min="1" max="1" width="4" style="37" customWidth="1"/>
    <col min="2" max="2" width="10.28515625" customWidth="1"/>
    <col min="3" max="3" width="14.85546875" customWidth="1"/>
    <col min="4" max="11" width="10.28515625" customWidth="1"/>
    <col min="12" max="12" width="10.28515625" style="33" customWidth="1"/>
    <col min="13" max="14" width="10.28515625" customWidth="1"/>
  </cols>
  <sheetData>
    <row r="1" spans="1:12" ht="45.75" customHeight="1" x14ac:dyDescent="0.25">
      <c r="A1"/>
      <c r="L1"/>
    </row>
    <row r="2" spans="1:12" x14ac:dyDescent="0.25">
      <c r="A2"/>
      <c r="L2"/>
    </row>
    <row r="3" spans="1:12" x14ac:dyDescent="0.25">
      <c r="A3"/>
      <c r="C3" s="40"/>
      <c r="D3" s="40" t="s">
        <v>23</v>
      </c>
      <c r="E3" s="40" t="s">
        <v>24</v>
      </c>
      <c r="F3" s="40" t="s">
        <v>25</v>
      </c>
      <c r="G3" s="40" t="s">
        <v>26</v>
      </c>
      <c r="H3" s="41" t="s">
        <v>27</v>
      </c>
      <c r="L3"/>
    </row>
    <row r="4" spans="1:12" ht="21" customHeight="1" x14ac:dyDescent="0.25">
      <c r="A4"/>
      <c r="C4" s="40" t="s">
        <v>9</v>
      </c>
      <c r="D4" s="40">
        <v>4</v>
      </c>
      <c r="E4" s="40"/>
      <c r="F4" s="40">
        <v>17</v>
      </c>
      <c r="G4" s="40"/>
      <c r="H4" s="40">
        <v>2</v>
      </c>
      <c r="L4"/>
    </row>
    <row r="5" spans="1:12" ht="21" customHeight="1" x14ac:dyDescent="0.25">
      <c r="A5"/>
      <c r="C5" s="40" t="s">
        <v>13</v>
      </c>
      <c r="D5" s="40">
        <v>4</v>
      </c>
      <c r="E5" s="40"/>
      <c r="F5" s="40">
        <v>18</v>
      </c>
      <c r="G5" s="40"/>
      <c r="H5" s="40">
        <v>1</v>
      </c>
      <c r="L5"/>
    </row>
    <row r="6" spans="1:12" ht="21" customHeight="1" x14ac:dyDescent="0.25">
      <c r="A6"/>
      <c r="C6" s="40" t="s">
        <v>8</v>
      </c>
      <c r="D6" s="40">
        <v>3</v>
      </c>
      <c r="E6" s="40"/>
      <c r="F6" s="40">
        <v>22</v>
      </c>
      <c r="G6" s="40"/>
      <c r="H6" s="40">
        <v>4</v>
      </c>
      <c r="L6"/>
    </row>
    <row r="7" spans="1:12" ht="21" customHeight="1" x14ac:dyDescent="0.25">
      <c r="A7"/>
      <c r="C7" s="40" t="s">
        <v>22</v>
      </c>
      <c r="D7" s="40">
        <v>3</v>
      </c>
      <c r="E7" s="40"/>
      <c r="F7" s="40">
        <f>24</f>
        <v>24</v>
      </c>
      <c r="G7" s="40"/>
      <c r="H7" s="40">
        <v>3</v>
      </c>
      <c r="L7"/>
    </row>
    <row r="8" spans="1:12" ht="21" customHeight="1" x14ac:dyDescent="0.25">
      <c r="A8"/>
      <c r="C8" s="40" t="s">
        <v>12</v>
      </c>
      <c r="D8" s="40">
        <v>2</v>
      </c>
      <c r="E8" s="40"/>
      <c r="F8" s="40">
        <v>6</v>
      </c>
      <c r="G8" s="40"/>
      <c r="H8" s="40">
        <v>5</v>
      </c>
      <c r="L8"/>
    </row>
    <row r="9" spans="1:12" ht="21.75" customHeight="1" x14ac:dyDescent="0.25">
      <c r="A9"/>
      <c r="C9" s="40" t="s">
        <v>15</v>
      </c>
      <c r="D9" s="40">
        <v>2</v>
      </c>
      <c r="E9" s="40"/>
      <c r="F9" s="40">
        <v>5</v>
      </c>
      <c r="G9" s="40"/>
      <c r="H9" s="40">
        <v>6</v>
      </c>
      <c r="L9"/>
    </row>
    <row r="10" spans="1:12" x14ac:dyDescent="0.25">
      <c r="A10"/>
      <c r="C10" s="40" t="s">
        <v>21</v>
      </c>
      <c r="D10" s="40">
        <v>2</v>
      </c>
      <c r="E10" s="40"/>
      <c r="F10" s="40">
        <v>-14</v>
      </c>
      <c r="G10" s="40"/>
      <c r="H10" s="40">
        <v>8</v>
      </c>
      <c r="L10"/>
    </row>
    <row r="11" spans="1:12" x14ac:dyDescent="0.25">
      <c r="A11"/>
      <c r="C11" s="40" t="s">
        <v>18</v>
      </c>
      <c r="D11" s="40">
        <v>2</v>
      </c>
      <c r="E11" s="40"/>
      <c r="F11" s="40">
        <v>3</v>
      </c>
      <c r="G11" s="40"/>
      <c r="H11" s="40">
        <v>7</v>
      </c>
      <c r="L11"/>
    </row>
    <row r="12" spans="1:12" x14ac:dyDescent="0.25">
      <c r="A12"/>
      <c r="C12" s="40" t="s">
        <v>11</v>
      </c>
      <c r="D12" s="40">
        <v>1</v>
      </c>
      <c r="E12" s="40"/>
      <c r="F12" s="40">
        <v>-9</v>
      </c>
      <c r="G12" s="40"/>
      <c r="H12" s="40">
        <v>10</v>
      </c>
      <c r="L12"/>
    </row>
    <row r="13" spans="1:12" x14ac:dyDescent="0.25">
      <c r="A13"/>
      <c r="C13" s="40" t="s">
        <v>16</v>
      </c>
      <c r="D13" s="40">
        <v>1</v>
      </c>
      <c r="E13" s="40"/>
      <c r="F13" s="40">
        <v>-7</v>
      </c>
      <c r="G13" s="40"/>
      <c r="H13" s="40">
        <v>9</v>
      </c>
      <c r="L13"/>
    </row>
    <row r="14" spans="1:12" x14ac:dyDescent="0.25">
      <c r="A14"/>
      <c r="C14" s="40" t="s">
        <v>10</v>
      </c>
      <c r="D14" s="40">
        <v>0</v>
      </c>
      <c r="E14" s="40"/>
      <c r="F14" s="40">
        <v>-34</v>
      </c>
      <c r="G14" s="40"/>
      <c r="H14" s="40">
        <v>12</v>
      </c>
      <c r="L14"/>
    </row>
    <row r="15" spans="1:12" ht="30" customHeight="1" x14ac:dyDescent="0.25">
      <c r="A15"/>
      <c r="C15" s="40" t="s">
        <v>20</v>
      </c>
      <c r="D15" s="40">
        <v>0</v>
      </c>
      <c r="E15" s="40"/>
      <c r="F15" s="40">
        <v>-32</v>
      </c>
      <c r="G15" s="40"/>
      <c r="H15" s="40">
        <v>11</v>
      </c>
      <c r="L15"/>
    </row>
    <row r="16" spans="1:12" x14ac:dyDescent="0.25">
      <c r="A16"/>
      <c r="L16"/>
    </row>
    <row r="17" spans="1:12" x14ac:dyDescent="0.25">
      <c r="A17"/>
      <c r="L17"/>
    </row>
    <row r="18" spans="1:12" ht="30" customHeight="1" x14ac:dyDescent="0.25">
      <c r="A18"/>
      <c r="L18"/>
    </row>
    <row r="19" spans="1:12" x14ac:dyDescent="0.25">
      <c r="A19"/>
      <c r="L19"/>
    </row>
    <row r="20" spans="1:12" x14ac:dyDescent="0.25">
      <c r="A20"/>
      <c r="L20"/>
    </row>
    <row r="21" spans="1:12" ht="29.25" customHeight="1" x14ac:dyDescent="0.25">
      <c r="A21"/>
      <c r="L21"/>
    </row>
    <row r="22" spans="1:12" x14ac:dyDescent="0.25">
      <c r="A22"/>
      <c r="L22"/>
    </row>
    <row r="23" spans="1:12" x14ac:dyDescent="0.25">
      <c r="A23"/>
      <c r="L23"/>
    </row>
    <row r="24" spans="1:12" ht="30" customHeight="1" x14ac:dyDescent="0.25">
      <c r="A24"/>
      <c r="L24"/>
    </row>
    <row r="25" spans="1:12" x14ac:dyDescent="0.25">
      <c r="A25"/>
      <c r="L25"/>
    </row>
    <row r="26" spans="1:12" x14ac:dyDescent="0.25">
      <c r="A26"/>
      <c r="L26"/>
    </row>
    <row r="27" spans="1:12" ht="30" customHeight="1" x14ac:dyDescent="0.25">
      <c r="A27"/>
      <c r="L27"/>
    </row>
    <row r="28" spans="1:12" x14ac:dyDescent="0.25">
      <c r="A28"/>
      <c r="L28"/>
    </row>
    <row r="29" spans="1:12" x14ac:dyDescent="0.25">
      <c r="A29"/>
      <c r="L29"/>
    </row>
    <row r="30" spans="1:12" x14ac:dyDescent="0.25">
      <c r="A30"/>
      <c r="L30"/>
    </row>
    <row r="31" spans="1:12" x14ac:dyDescent="0.25">
      <c r="A31"/>
      <c r="L31"/>
    </row>
    <row r="32" spans="1:12" x14ac:dyDescent="0.25">
      <c r="A32"/>
      <c r="L32"/>
    </row>
    <row r="33" spans="1:12" x14ac:dyDescent="0.25">
      <c r="A33"/>
      <c r="L33"/>
    </row>
    <row r="34" spans="1:12" x14ac:dyDescent="0.25">
      <c r="A34"/>
      <c r="L34"/>
    </row>
    <row r="35" spans="1:12" x14ac:dyDescent="0.25">
      <c r="A35"/>
      <c r="L35"/>
    </row>
    <row r="36" spans="1:12" x14ac:dyDescent="0.25">
      <c r="A36"/>
      <c r="L36"/>
    </row>
    <row r="37" spans="1:12" x14ac:dyDescent="0.25">
      <c r="A37"/>
      <c r="L37"/>
    </row>
    <row r="38" spans="1:12" x14ac:dyDescent="0.25">
      <c r="A38"/>
      <c r="L38"/>
    </row>
    <row r="39" spans="1:12" x14ac:dyDescent="0.25">
      <c r="A39"/>
      <c r="L39"/>
    </row>
    <row r="40" spans="1:12" x14ac:dyDescent="0.25">
      <c r="A40"/>
      <c r="L40"/>
    </row>
    <row r="41" spans="1:12" x14ac:dyDescent="0.25">
      <c r="A41"/>
      <c r="L41"/>
    </row>
    <row r="42" spans="1:12" x14ac:dyDescent="0.25">
      <c r="A42"/>
      <c r="L42"/>
    </row>
    <row r="43" spans="1:12" x14ac:dyDescent="0.25">
      <c r="A43"/>
      <c r="L43"/>
    </row>
  </sheetData>
  <sortState ref="C4:H15">
    <sortCondition descending="1" ref="D4:D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Группа 1</vt:lpstr>
      <vt:lpstr>Группа2</vt:lpstr>
      <vt:lpstr>Группа 3</vt:lpstr>
      <vt:lpstr>Группа 4</vt:lpstr>
      <vt:lpstr>Второй раунд 1</vt:lpstr>
      <vt:lpstr>Второй раунд 2</vt:lpstr>
      <vt:lpstr>Второй раунд 3</vt:lpstr>
      <vt:lpstr>Второй раунд 4)</vt:lpstr>
      <vt:lpstr>Итог Групп</vt:lpstr>
      <vt:lpstr>Кубок А</vt:lpstr>
      <vt:lpstr>Кубок Б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Master</cp:lastModifiedBy>
  <cp:lastPrinted>2019-01-21T14:10:38Z</cp:lastPrinted>
  <dcterms:created xsi:type="dcterms:W3CDTF">2009-05-19T09:37:33Z</dcterms:created>
  <dcterms:modified xsi:type="dcterms:W3CDTF">2023-10-15T21:55:02Z</dcterms:modified>
</cp:coreProperties>
</file>