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35CA4DDE4C7E9DD/Документы/"/>
    </mc:Choice>
  </mc:AlternateContent>
  <xr:revisionPtr revIDLastSave="3" documentId="8_{04C2A426-0DD7-49A8-B514-8F160F34158C}" xr6:coauthVersionLast="47" xr6:coauthVersionMax="47" xr10:uidLastSave="{E5CD5E30-0311-4F55-8B6A-BF164AAA7C59}"/>
  <bookViews>
    <workbookView xWindow="-120" yWindow="-120" windowWidth="51840" windowHeight="21120" firstSheet="2" activeTab="20" xr2:uid="{00000000-000D-0000-FFFF-FFFF00000000}"/>
  </bookViews>
  <sheets>
    <sheet name="Группа на 3" sheetId="24" state="hidden" r:id="rId1"/>
    <sheet name="Группа на 4" sheetId="15" state="hidden" r:id="rId2"/>
    <sheet name="Группа А (ж)" sheetId="16" r:id="rId3"/>
    <sheet name="Группа В (ж)" sheetId="17" r:id="rId4"/>
    <sheet name="Группа на 7" sheetId="34" state="hidden" r:id="rId5"/>
    <sheet name="Группа на 8" sheetId="35" state="hidden" r:id="rId6"/>
    <sheet name="Плей офф 2" sheetId="38" state="hidden" r:id="rId7"/>
    <sheet name="Плей офф 4" sheetId="19" state="hidden" r:id="rId8"/>
    <sheet name="Французская" sheetId="36" state="hidden" r:id="rId9"/>
    <sheet name="Французская 3" sheetId="37" state="hidden" r:id="rId10"/>
    <sheet name="Плей офф 8" sheetId="20" state="hidden" r:id="rId11"/>
    <sheet name="Плей офф 12" sheetId="23" state="hidden" r:id="rId12"/>
    <sheet name="Плей офф 16" sheetId="22" state="hidden" r:id="rId13"/>
    <sheet name="Плей офф 24" sheetId="33" state="hidden" r:id="rId14"/>
    <sheet name="Плей офф 32" sheetId="29" state="hidden" r:id="rId15"/>
    <sheet name="Плей офф 64" sheetId="30" state="hidden" r:id="rId16"/>
    <sheet name="Группа А" sheetId="39" state="hidden" r:id="rId17"/>
    <sheet name="Группа В" sheetId="40" state="hidden" r:id="rId18"/>
    <sheet name="Группа с1" sheetId="44" state="hidden" r:id="rId19"/>
    <sheet name="Группа С" sheetId="41" state="hidden" r:id="rId20"/>
    <sheet name="Кубок А" sheetId="42" r:id="rId21"/>
    <sheet name="Кубок В" sheetId="43" state="hidden" r:id="rId22"/>
    <sheet name="Служебный лист" sheetId="4" state="hidden" r:id="rId2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0" i="43" l="1"/>
  <c r="F38" i="43"/>
  <c r="B36" i="43"/>
  <c r="F30" i="43"/>
  <c r="J26" i="43"/>
  <c r="F22" i="43"/>
  <c r="N18" i="43"/>
  <c r="F14" i="43"/>
  <c r="J10" i="43"/>
  <c r="F6" i="43"/>
  <c r="B40" i="42"/>
  <c r="F38" i="42"/>
  <c r="B36" i="42"/>
  <c r="F30" i="42"/>
  <c r="J26" i="42"/>
  <c r="F22" i="42"/>
  <c r="N18" i="42"/>
  <c r="F14" i="42"/>
  <c r="J10" i="42"/>
  <c r="F6" i="42"/>
  <c r="F6" i="38"/>
  <c r="C6" i="44"/>
  <c r="J8" i="39"/>
  <c r="K6" i="39"/>
  <c r="I4" i="44"/>
  <c r="I12" i="39"/>
  <c r="G14" i="40"/>
  <c r="H6" i="41"/>
  <c r="I6" i="44"/>
  <c r="J6" i="44"/>
  <c r="G10" i="39"/>
  <c r="B28" i="43"/>
  <c r="F12" i="40"/>
  <c r="G8" i="39"/>
  <c r="F12" i="41"/>
  <c r="B4" i="38"/>
  <c r="H6" i="39"/>
  <c r="K12" i="39"/>
  <c r="K4" i="39"/>
  <c r="J4" i="39"/>
  <c r="F10" i="40"/>
  <c r="H34" i="44"/>
  <c r="J10" i="41"/>
  <c r="B12" i="43"/>
  <c r="C4" i="44"/>
  <c r="G10" i="40"/>
  <c r="C12" i="40"/>
  <c r="C18" i="44"/>
  <c r="C8" i="40"/>
  <c r="H26" i="44"/>
  <c r="B8" i="43"/>
  <c r="C10" i="40"/>
  <c r="C6" i="39"/>
  <c r="H12" i="40"/>
  <c r="K12" i="40"/>
  <c r="J10" i="40"/>
  <c r="G12" i="39"/>
  <c r="J4" i="44"/>
  <c r="K6" i="40"/>
  <c r="H4" i="39"/>
  <c r="F8" i="40"/>
  <c r="K7" i="40"/>
  <c r="G8" i="40"/>
  <c r="H12" i="39"/>
  <c r="G14" i="41"/>
  <c r="C4" i="24"/>
  <c r="G4" i="44"/>
  <c r="B4" i="43"/>
  <c r="F8" i="39"/>
  <c r="C12" i="39"/>
  <c r="H32" i="40"/>
  <c r="G10" i="41"/>
  <c r="C6" i="41"/>
  <c r="C37" i="41" s="1"/>
  <c r="I4" i="40"/>
  <c r="J4" i="41"/>
  <c r="J5" i="41" s="1"/>
  <c r="J6" i="41"/>
  <c r="H6" i="44"/>
  <c r="C4" i="40"/>
  <c r="H6" i="40"/>
  <c r="G10" i="44"/>
  <c r="B32" i="43"/>
  <c r="C26" i="40"/>
  <c r="I6" i="39"/>
  <c r="F14" i="40"/>
  <c r="K4" i="41"/>
  <c r="C4" i="41"/>
  <c r="I12" i="40"/>
  <c r="G12" i="41"/>
  <c r="I8" i="40"/>
  <c r="C27" i="40"/>
  <c r="H35" i="40"/>
  <c r="C21" i="39"/>
  <c r="K12" i="41"/>
  <c r="B24" i="43"/>
  <c r="C14" i="41"/>
  <c r="H20" i="41" s="1"/>
  <c r="K10" i="40"/>
  <c r="I13" i="39"/>
  <c r="H27" i="39"/>
  <c r="F12" i="44"/>
  <c r="H14" i="39"/>
  <c r="F6" i="44"/>
  <c r="F8" i="41"/>
  <c r="H23" i="44"/>
  <c r="I14" i="40"/>
  <c r="C12" i="41"/>
  <c r="C26" i="41" s="1"/>
  <c r="F12" i="39"/>
  <c r="H35" i="44"/>
  <c r="K5" i="41"/>
  <c r="F10" i="39"/>
  <c r="F8" i="44"/>
  <c r="C42" i="40"/>
  <c r="H42" i="40"/>
  <c r="G10" i="17"/>
  <c r="F10" i="44"/>
  <c r="I14" i="41"/>
  <c r="I7" i="44"/>
  <c r="F6" i="40"/>
  <c r="H14" i="41"/>
  <c r="C4" i="39"/>
  <c r="H27" i="41"/>
  <c r="H22" i="40"/>
  <c r="H21" i="40"/>
  <c r="C20" i="40"/>
  <c r="C14" i="39"/>
  <c r="J14" i="40"/>
  <c r="C31" i="40"/>
  <c r="C36" i="39"/>
  <c r="F14" i="41"/>
  <c r="F15" i="41" s="1"/>
  <c r="K8" i="40"/>
  <c r="H37" i="40"/>
  <c r="C37" i="39"/>
  <c r="C10" i="41"/>
  <c r="I8" i="44"/>
  <c r="F10" i="41"/>
  <c r="F11" i="41" s="1"/>
  <c r="C8" i="39"/>
  <c r="C31" i="39" s="1"/>
  <c r="C14" i="40"/>
  <c r="C27" i="41"/>
  <c r="C42" i="41"/>
  <c r="C8" i="24"/>
  <c r="B16" i="43"/>
  <c r="K10" i="39"/>
  <c r="I8" i="39"/>
  <c r="I9" i="39" s="1"/>
  <c r="J6" i="40"/>
  <c r="C12" i="44"/>
  <c r="G9" i="40"/>
  <c r="J14" i="41"/>
  <c r="H32" i="41"/>
  <c r="J5" i="39"/>
  <c r="I6" i="41"/>
  <c r="H41" i="41"/>
  <c r="H40" i="41"/>
  <c r="C36" i="40"/>
  <c r="F6" i="41"/>
  <c r="C8" i="41"/>
  <c r="H14" i="40"/>
  <c r="J4" i="40"/>
  <c r="K8" i="39"/>
  <c r="C25" i="39"/>
  <c r="H10" i="40"/>
  <c r="J10" i="39"/>
  <c r="K6" i="41"/>
  <c r="C35" i="41"/>
  <c r="J8" i="41"/>
  <c r="J8" i="40"/>
  <c r="K8" i="41"/>
  <c r="F6" i="39"/>
  <c r="B8" i="38"/>
  <c r="J14" i="39"/>
  <c r="H30" i="41"/>
  <c r="H4" i="41"/>
  <c r="G12" i="40"/>
  <c r="B20" i="43"/>
  <c r="I5" i="40"/>
  <c r="H18" i="44"/>
  <c r="H21" i="39"/>
  <c r="C8" i="44"/>
  <c r="I14" i="39"/>
  <c r="G4" i="39"/>
  <c r="C22" i="39"/>
  <c r="C40" i="39"/>
  <c r="C22" i="40"/>
  <c r="H25" i="41"/>
  <c r="C20" i="39"/>
  <c r="C30" i="41"/>
  <c r="C40" i="40"/>
  <c r="F11" i="44"/>
  <c r="J6" i="39"/>
  <c r="H35" i="39"/>
  <c r="H4" i="40"/>
  <c r="G15" i="40"/>
  <c r="G4" i="40"/>
  <c r="C32" i="40"/>
  <c r="C10" i="44"/>
  <c r="I12" i="41"/>
  <c r="F14" i="39"/>
  <c r="C25" i="41"/>
  <c r="H42" i="39"/>
  <c r="G14" i="39"/>
  <c r="C6" i="24"/>
  <c r="C30" i="39"/>
  <c r="H32" i="39"/>
  <c r="H37" i="39"/>
  <c r="H10" i="41"/>
  <c r="J8" i="44"/>
  <c r="I12" i="44"/>
  <c r="H20" i="40"/>
  <c r="J11" i="41"/>
  <c r="G8" i="41"/>
  <c r="I8" i="41"/>
  <c r="H10" i="44"/>
  <c r="G12" i="44"/>
  <c r="H41" i="39"/>
  <c r="F9" i="41"/>
  <c r="C6" i="40"/>
  <c r="J10" i="44"/>
  <c r="H12" i="41"/>
  <c r="C25" i="40"/>
  <c r="H12" i="44"/>
  <c r="H13" i="44" s="1"/>
  <c r="I6" i="40"/>
  <c r="G8" i="44"/>
  <c r="H21" i="41"/>
  <c r="C21" i="41"/>
  <c r="H4" i="44"/>
  <c r="H27" i="40"/>
  <c r="C42" i="39"/>
  <c r="C35" i="39"/>
  <c r="H10" i="39"/>
  <c r="I4" i="41"/>
  <c r="C20" i="41"/>
  <c r="C26" i="39"/>
  <c r="K10" i="41"/>
  <c r="K11" i="41" s="1"/>
  <c r="H36" i="40"/>
  <c r="C10" i="39"/>
  <c r="K4" i="40"/>
  <c r="G4" i="41"/>
  <c r="I4" i="39"/>
  <c r="F9" i="40"/>
  <c r="C23" i="44"/>
  <c r="C41" i="40"/>
  <c r="C36" i="41"/>
  <c r="H31" i="39"/>
  <c r="C27" i="39"/>
  <c r="H30" i="39"/>
  <c r="H20" i="39"/>
  <c r="H40" i="39"/>
  <c r="H36" i="41"/>
  <c r="C41" i="41"/>
  <c r="C32" i="41"/>
  <c r="H22" i="41"/>
  <c r="H30" i="40"/>
  <c r="C35" i="40"/>
  <c r="H40" i="40"/>
  <c r="C22" i="44"/>
  <c r="C35" i="44"/>
  <c r="C22" i="41"/>
  <c r="H37" i="41"/>
  <c r="C40" i="41"/>
  <c r="C31" i="41"/>
  <c r="C26" i="44"/>
  <c r="C19" i="44"/>
  <c r="H31" i="44"/>
  <c r="H22" i="44"/>
  <c r="C27" i="44"/>
  <c r="H19" i="44"/>
  <c r="H30" i="44"/>
  <c r="C21" i="40"/>
  <c r="C30" i="40"/>
  <c r="H41" i="40"/>
  <c r="C37" i="40"/>
  <c r="C41" i="39"/>
  <c r="C32" i="39"/>
  <c r="H25" i="39"/>
  <c r="H22" i="39"/>
  <c r="F22" i="37" l="1"/>
  <c r="F30" i="37"/>
  <c r="J26" i="37"/>
  <c r="J10" i="37"/>
  <c r="F6" i="37"/>
  <c r="F30" i="36"/>
  <c r="B24" i="36"/>
  <c r="B20" i="36"/>
  <c r="J26" i="36"/>
  <c r="F22" i="36"/>
  <c r="F14" i="36"/>
  <c r="J10" i="36"/>
  <c r="F6" i="36"/>
  <c r="B24" i="19"/>
  <c r="B20" i="19"/>
  <c r="F22" i="19"/>
  <c r="F14" i="19"/>
  <c r="J10" i="19"/>
  <c r="F6" i="19"/>
  <c r="I5" i="39"/>
  <c r="H7" i="40"/>
  <c r="C34" i="44"/>
  <c r="K11" i="39"/>
  <c r="G9" i="41"/>
  <c r="I7" i="40"/>
  <c r="J7" i="40"/>
  <c r="F13" i="40"/>
  <c r="B12" i="36"/>
  <c r="H11" i="39"/>
  <c r="K5" i="39"/>
  <c r="H11" i="41"/>
  <c r="K13" i="41"/>
  <c r="I9" i="40"/>
  <c r="H13" i="39"/>
  <c r="I5" i="41"/>
  <c r="F7" i="39"/>
  <c r="G5" i="39"/>
  <c r="K11" i="40"/>
  <c r="I15" i="40"/>
  <c r="H26" i="39"/>
  <c r="J9" i="44"/>
  <c r="F15" i="39"/>
  <c r="J11" i="40"/>
  <c r="H35" i="41"/>
  <c r="H5" i="40"/>
  <c r="H7" i="39"/>
  <c r="J15" i="40"/>
  <c r="F13" i="39"/>
  <c r="J15" i="39"/>
  <c r="J7" i="44"/>
  <c r="J5" i="40"/>
  <c r="J5" i="44"/>
  <c r="B16" i="19"/>
  <c r="H26" i="40"/>
  <c r="J7" i="39"/>
  <c r="G5" i="44"/>
  <c r="I5" i="44"/>
  <c r="I13" i="41"/>
  <c r="I13" i="44"/>
  <c r="H5" i="39"/>
  <c r="F9" i="44"/>
  <c r="G13" i="40"/>
  <c r="I9" i="41"/>
  <c r="K9" i="39"/>
  <c r="G15" i="41"/>
  <c r="F11" i="40"/>
  <c r="H15" i="39"/>
  <c r="I15" i="39"/>
  <c r="F13" i="44"/>
  <c r="H26" i="41"/>
  <c r="F11" i="39"/>
  <c r="G5" i="40"/>
  <c r="H13" i="40"/>
  <c r="B8" i="36"/>
  <c r="H15" i="40"/>
  <c r="H5" i="41"/>
  <c r="F15" i="40"/>
  <c r="J11" i="44"/>
  <c r="B4" i="37"/>
  <c r="G9" i="44"/>
  <c r="G13" i="44"/>
  <c r="K9" i="40"/>
  <c r="F7" i="41"/>
  <c r="G11" i="41"/>
  <c r="K5" i="40"/>
  <c r="B8" i="37"/>
  <c r="G13" i="41"/>
  <c r="H27" i="44"/>
  <c r="K13" i="39"/>
  <c r="J15" i="41"/>
  <c r="H13" i="41"/>
  <c r="F7" i="40"/>
  <c r="I13" i="40"/>
  <c r="K7" i="39"/>
  <c r="G9" i="39"/>
  <c r="H7" i="41"/>
  <c r="K7" i="41"/>
  <c r="G11" i="40"/>
  <c r="H31" i="41"/>
  <c r="G11" i="44"/>
  <c r="B4" i="36"/>
  <c r="I9" i="44"/>
  <c r="G11" i="39"/>
  <c r="H7" i="44"/>
  <c r="G13" i="39"/>
  <c r="I7" i="41"/>
  <c r="B4" i="19"/>
  <c r="K9" i="41"/>
  <c r="G15" i="39"/>
  <c r="H42" i="41"/>
  <c r="F14" i="37"/>
  <c r="J7" i="41"/>
  <c r="H25" i="40"/>
  <c r="F9" i="39"/>
  <c r="B16" i="36"/>
  <c r="C30" i="44"/>
  <c r="F7" i="44"/>
  <c r="K13" i="40"/>
  <c r="H15" i="41"/>
  <c r="J9" i="39"/>
  <c r="J9" i="40"/>
  <c r="B12" i="19"/>
  <c r="F13" i="41"/>
  <c r="J9" i="41"/>
  <c r="H31" i="40"/>
  <c r="B8" i="19"/>
  <c r="H11" i="44"/>
  <c r="H5" i="44"/>
  <c r="J11" i="39"/>
  <c r="I7" i="39"/>
  <c r="H11" i="40"/>
  <c r="H36" i="39"/>
  <c r="C31" i="44"/>
  <c r="I15" i="41"/>
  <c r="G5" i="41"/>
  <c r="M9" i="40" l="1"/>
  <c r="L8" i="40"/>
  <c r="M13" i="41"/>
  <c r="L12" i="41"/>
  <c r="L4" i="39"/>
  <c r="M5" i="39"/>
  <c r="L13" i="44"/>
  <c r="K12" i="44"/>
  <c r="M7" i="39"/>
  <c r="L6" i="39"/>
  <c r="M15" i="40"/>
  <c r="L14" i="40"/>
  <c r="L5" i="44"/>
  <c r="K4" i="44"/>
  <c r="M15" i="41"/>
  <c r="L14" i="41"/>
  <c r="M11" i="41"/>
  <c r="L10" i="41"/>
  <c r="M7" i="40"/>
  <c r="L6" i="40"/>
  <c r="M13" i="40"/>
  <c r="L12" i="40"/>
  <c r="L8" i="39"/>
  <c r="M9" i="39"/>
  <c r="L9" i="44"/>
  <c r="K8" i="44"/>
  <c r="M11" i="39"/>
  <c r="L10" i="39"/>
  <c r="L8" i="41"/>
  <c r="M9" i="41"/>
  <c r="M15" i="39"/>
  <c r="L14" i="39"/>
  <c r="M5" i="41"/>
  <c r="L4" i="41"/>
  <c r="L4" i="40"/>
  <c r="M5" i="40"/>
  <c r="L10" i="40"/>
  <c r="M11" i="40"/>
  <c r="K10" i="44"/>
  <c r="L11" i="44"/>
  <c r="M7" i="41"/>
  <c r="L6" i="41"/>
  <c r="L12" i="39"/>
  <c r="M13" i="39"/>
  <c r="L7" i="44"/>
  <c r="K6" i="44"/>
  <c r="I25" i="4"/>
  <c r="J25" i="4"/>
  <c r="I26" i="4"/>
  <c r="J26" i="4"/>
  <c r="I27" i="4"/>
  <c r="J27" i="4"/>
  <c r="I28" i="4"/>
  <c r="J28" i="4"/>
  <c r="I30" i="4"/>
  <c r="J30" i="4"/>
  <c r="I31" i="4"/>
  <c r="J31" i="4"/>
  <c r="I32" i="4"/>
  <c r="J32" i="4"/>
  <c r="I33" i="4"/>
  <c r="J33" i="4"/>
  <c r="I34" i="4"/>
  <c r="J34" i="4"/>
  <c r="I36" i="4"/>
  <c r="J36" i="4"/>
  <c r="I37" i="4"/>
  <c r="J37" i="4"/>
  <c r="I38" i="4"/>
  <c r="J38" i="4"/>
  <c r="I39" i="4"/>
  <c r="J39" i="4"/>
  <c r="I40" i="4"/>
  <c r="J40" i="4"/>
  <c r="I42" i="4"/>
  <c r="J42" i="4"/>
  <c r="I43" i="4"/>
  <c r="J43" i="4"/>
  <c r="I44" i="4"/>
  <c r="J44" i="4"/>
  <c r="I45" i="4"/>
  <c r="J45" i="4"/>
  <c r="I46" i="4"/>
  <c r="J46" i="4"/>
  <c r="I48" i="4"/>
  <c r="J48" i="4"/>
  <c r="I49" i="4"/>
  <c r="J49" i="4"/>
  <c r="I50" i="4"/>
  <c r="J50" i="4"/>
  <c r="I51" i="4"/>
  <c r="J51" i="4"/>
  <c r="I52" i="4"/>
  <c r="J52" i="4"/>
  <c r="I54" i="4"/>
  <c r="J54" i="4"/>
  <c r="I55" i="4"/>
  <c r="J55" i="4"/>
  <c r="I56" i="4"/>
  <c r="J56" i="4"/>
  <c r="I57" i="4"/>
  <c r="J57" i="4"/>
  <c r="I58" i="4"/>
  <c r="J58" i="4"/>
  <c r="I60" i="4"/>
  <c r="J60" i="4"/>
  <c r="I61" i="4"/>
  <c r="J61" i="4"/>
  <c r="I62" i="4"/>
  <c r="J62" i="4"/>
  <c r="I63" i="4"/>
  <c r="J63" i="4"/>
  <c r="J24" i="4"/>
  <c r="I24" i="4"/>
  <c r="A8" i="4"/>
  <c r="B8" i="4"/>
  <c r="C8" i="4"/>
  <c r="D8" i="4"/>
  <c r="O8" i="4" s="1"/>
  <c r="E8" i="4"/>
  <c r="F8" i="4"/>
  <c r="G8" i="4"/>
  <c r="H8" i="4"/>
  <c r="S8" i="4" s="1"/>
  <c r="H1" i="4"/>
  <c r="H2" i="4"/>
  <c r="H3" i="4"/>
  <c r="H4" i="4"/>
  <c r="AB4" i="4" s="1"/>
  <c r="H5" i="4"/>
  <c r="H6" i="4"/>
  <c r="H7" i="4"/>
  <c r="M12" i="35"/>
  <c r="G4" i="35"/>
  <c r="F8" i="35"/>
  <c r="M6" i="35"/>
  <c r="AB17" i="4"/>
  <c r="G14" i="35"/>
  <c r="G18" i="35"/>
  <c r="H14" i="35"/>
  <c r="G8" i="35"/>
  <c r="J14" i="35"/>
  <c r="L12" i="35"/>
  <c r="J10" i="35"/>
  <c r="K8" i="35"/>
  <c r="F10" i="35"/>
  <c r="J16" i="35"/>
  <c r="S25" i="4"/>
  <c r="M4" i="35"/>
  <c r="H16" i="35"/>
  <c r="H4" i="35"/>
  <c r="H10" i="35"/>
  <c r="I4" i="35"/>
  <c r="H6" i="35"/>
  <c r="F6" i="35"/>
  <c r="O26" i="4"/>
  <c r="H12" i="35"/>
  <c r="K12" i="35"/>
  <c r="I14" i="35"/>
  <c r="I12" i="35"/>
  <c r="M8" i="35"/>
  <c r="L18" i="35"/>
  <c r="S26" i="4"/>
  <c r="K4" i="35"/>
  <c r="F12" i="35"/>
  <c r="F18" i="35"/>
  <c r="G10" i="35"/>
  <c r="M14" i="35"/>
  <c r="F14" i="35"/>
  <c r="K6" i="35"/>
  <c r="L14" i="35"/>
  <c r="L6" i="35"/>
  <c r="I6" i="35"/>
  <c r="F16" i="35"/>
  <c r="I8" i="35"/>
  <c r="M16" i="35"/>
  <c r="L10" i="35"/>
  <c r="L4" i="35"/>
  <c r="K10" i="35"/>
  <c r="J18" i="35"/>
  <c r="H18" i="35"/>
  <c r="I16" i="35"/>
  <c r="G12" i="35"/>
  <c r="K18" i="35"/>
  <c r="L8" i="35"/>
  <c r="J4" i="35"/>
  <c r="I18" i="35"/>
  <c r="K16" i="35"/>
  <c r="O25" i="4"/>
  <c r="J8" i="35"/>
  <c r="J6" i="35"/>
  <c r="G16" i="35"/>
  <c r="M10" i="35"/>
  <c r="AB18" i="4"/>
  <c r="S7" i="4" l="1"/>
  <c r="R8" i="4"/>
  <c r="AB6" i="4"/>
  <c r="AB2" i="4"/>
  <c r="Q8" i="4"/>
  <c r="M8" i="4"/>
  <c r="S3" i="4"/>
  <c r="N8" i="4"/>
  <c r="S5" i="4"/>
  <c r="S1" i="4"/>
  <c r="P8" i="4"/>
  <c r="L8" i="4"/>
  <c r="S2" i="4"/>
  <c r="S6" i="4"/>
  <c r="S4" i="4"/>
  <c r="AB7" i="4"/>
  <c r="AB5" i="4"/>
  <c r="AB3" i="4"/>
  <c r="AB1" i="4"/>
  <c r="AA8" i="4"/>
  <c r="Y8" i="4"/>
  <c r="W8" i="4"/>
  <c r="U8" i="4"/>
  <c r="AB8" i="4"/>
  <c r="Z8" i="4"/>
  <c r="X8" i="4"/>
  <c r="V8" i="4"/>
  <c r="A7" i="4"/>
  <c r="B7" i="4"/>
  <c r="M7" i="4" s="1"/>
  <c r="C7" i="4"/>
  <c r="D7" i="4"/>
  <c r="O7" i="4" s="1"/>
  <c r="E7" i="4"/>
  <c r="F7" i="4"/>
  <c r="Q7" i="4" s="1"/>
  <c r="G7" i="4"/>
  <c r="F2" i="4"/>
  <c r="G2" i="4"/>
  <c r="F3" i="4"/>
  <c r="G3" i="4"/>
  <c r="AA3" i="4" s="1"/>
  <c r="F4" i="4"/>
  <c r="G4" i="4"/>
  <c r="F5" i="4"/>
  <c r="G5" i="4"/>
  <c r="F6" i="4"/>
  <c r="G6" i="4"/>
  <c r="G1" i="4"/>
  <c r="AA1" i="4" s="1"/>
  <c r="H16" i="34"/>
  <c r="F9" i="35"/>
  <c r="L13" i="35"/>
  <c r="W25" i="4"/>
  <c r="H11" i="35"/>
  <c r="J8" i="34"/>
  <c r="K4" i="34"/>
  <c r="G9" i="35"/>
  <c r="F6" i="34"/>
  <c r="I4" i="34"/>
  <c r="I8" i="34"/>
  <c r="J16" i="34"/>
  <c r="J11" i="35"/>
  <c r="AA26" i="4"/>
  <c r="K13" i="35"/>
  <c r="N26" i="4"/>
  <c r="AB24" i="4"/>
  <c r="M25" i="4"/>
  <c r="AB11" i="4"/>
  <c r="P26" i="4"/>
  <c r="K19" i="35"/>
  <c r="K17" i="35"/>
  <c r="H4" i="34"/>
  <c r="C4" i="35"/>
  <c r="AB26" i="4"/>
  <c r="AA11" i="4"/>
  <c r="M7" i="35"/>
  <c r="J4" i="34"/>
  <c r="AB23" i="4"/>
  <c r="G19" i="35"/>
  <c r="K12" i="34"/>
  <c r="Q24" i="4"/>
  <c r="I14" i="34"/>
  <c r="I19" i="35"/>
  <c r="AB25" i="4"/>
  <c r="H17" i="35"/>
  <c r="X25" i="4"/>
  <c r="S19" i="4"/>
  <c r="J6" i="34"/>
  <c r="N25" i="4"/>
  <c r="M13" i="35"/>
  <c r="K10" i="34"/>
  <c r="S17" i="4"/>
  <c r="G12" i="34"/>
  <c r="S16" i="4"/>
  <c r="G11" i="35"/>
  <c r="R25" i="4"/>
  <c r="F19" i="35"/>
  <c r="F17" i="35"/>
  <c r="L14" i="34"/>
  <c r="S20" i="4"/>
  <c r="G14" i="34"/>
  <c r="V26" i="4"/>
  <c r="J19" i="35"/>
  <c r="M17" i="35"/>
  <c r="H19" i="35"/>
  <c r="W26" i="4"/>
  <c r="S21" i="4"/>
  <c r="L19" i="35"/>
  <c r="F11" i="35"/>
  <c r="AA12" i="4"/>
  <c r="L11" i="35"/>
  <c r="I5" i="35"/>
  <c r="AB22" i="4"/>
  <c r="H10" i="34"/>
  <c r="U26" i="4"/>
  <c r="J9" i="35"/>
  <c r="H13" i="35"/>
  <c r="O24" i="4"/>
  <c r="AB16" i="4"/>
  <c r="K7" i="35"/>
  <c r="K6" i="34"/>
  <c r="S12" i="4"/>
  <c r="P25" i="4"/>
  <c r="G13" i="35"/>
  <c r="AB12" i="4"/>
  <c r="M15" i="35"/>
  <c r="J17" i="35"/>
  <c r="H15" i="35"/>
  <c r="H7" i="35"/>
  <c r="AB21" i="4"/>
  <c r="AA15" i="4"/>
  <c r="AB20" i="4"/>
  <c r="S23" i="4"/>
  <c r="L6" i="34"/>
  <c r="M24" i="4"/>
  <c r="G4" i="34"/>
  <c r="K11" i="35"/>
  <c r="I13" i="35"/>
  <c r="AB19" i="4"/>
  <c r="F10" i="34"/>
  <c r="Y26" i="4"/>
  <c r="L9" i="35"/>
  <c r="O23" i="4"/>
  <c r="F16" i="34"/>
  <c r="L4" i="34"/>
  <c r="AB13" i="4"/>
  <c r="K9" i="35"/>
  <c r="K5" i="35"/>
  <c r="Y25" i="4"/>
  <c r="G10" i="34"/>
  <c r="I7" i="35"/>
  <c r="I12" i="34"/>
  <c r="J15" i="35"/>
  <c r="AB14" i="4"/>
  <c r="S14" i="4"/>
  <c r="L12" i="34"/>
  <c r="M11" i="35"/>
  <c r="Q25" i="4"/>
  <c r="F14" i="34"/>
  <c r="J14" i="34"/>
  <c r="AB15" i="4"/>
  <c r="Q23" i="4"/>
  <c r="L26" i="4"/>
  <c r="I6" i="34"/>
  <c r="X26" i="4"/>
  <c r="Q26" i="4"/>
  <c r="S18" i="4"/>
  <c r="I16" i="34"/>
  <c r="I15" i="35"/>
  <c r="F15" i="35"/>
  <c r="G5" i="35"/>
  <c r="L25" i="4"/>
  <c r="F8" i="34"/>
  <c r="S24" i="4"/>
  <c r="F7" i="35"/>
  <c r="G16" i="34"/>
  <c r="H6" i="34"/>
  <c r="I9" i="35"/>
  <c r="L8" i="34"/>
  <c r="R26" i="4"/>
  <c r="AA16" i="4"/>
  <c r="I17" i="35"/>
  <c r="H5" i="35"/>
  <c r="K16" i="34"/>
  <c r="K8" i="34"/>
  <c r="M9" i="35"/>
  <c r="Z25" i="4"/>
  <c r="F13" i="35"/>
  <c r="G15" i="35"/>
  <c r="J7" i="35"/>
  <c r="S11" i="4"/>
  <c r="J10" i="34"/>
  <c r="Z26" i="4"/>
  <c r="G17" i="35"/>
  <c r="AA25" i="4"/>
  <c r="S22" i="4"/>
  <c r="L10" i="34"/>
  <c r="H14" i="34"/>
  <c r="M26" i="4"/>
  <c r="L15" i="35"/>
  <c r="S13" i="4"/>
  <c r="U25" i="4"/>
  <c r="M23" i="4"/>
  <c r="F12" i="34"/>
  <c r="S15" i="4"/>
  <c r="L5" i="35"/>
  <c r="C6" i="35"/>
  <c r="G8" i="34"/>
  <c r="M5" i="35"/>
  <c r="H12" i="34"/>
  <c r="J5" i="35"/>
  <c r="V25" i="4"/>
  <c r="L7" i="35"/>
  <c r="M42" i="4" l="1"/>
  <c r="M43" i="4"/>
  <c r="Q42" i="4"/>
  <c r="Q43" i="4"/>
  <c r="L42" i="4"/>
  <c r="L43" i="4"/>
  <c r="P42" i="4"/>
  <c r="P43" i="4"/>
  <c r="O42" i="4"/>
  <c r="O43" i="4"/>
  <c r="S42" i="4"/>
  <c r="S43" i="4"/>
  <c r="N42" i="4"/>
  <c r="N43" i="4"/>
  <c r="R43" i="4"/>
  <c r="R42" i="4"/>
  <c r="S32" i="4"/>
  <c r="S33" i="4"/>
  <c r="S40" i="4"/>
  <c r="S41" i="4"/>
  <c r="S38" i="4"/>
  <c r="S39" i="4"/>
  <c r="S28" i="4"/>
  <c r="S29" i="4"/>
  <c r="S36" i="4"/>
  <c r="S37" i="4"/>
  <c r="S34" i="4"/>
  <c r="S35" i="4"/>
  <c r="S31" i="4"/>
  <c r="S30" i="4"/>
  <c r="AA6" i="4"/>
  <c r="AA5" i="4"/>
  <c r="AA4" i="4"/>
  <c r="AA2" i="4"/>
  <c r="AA7" i="4"/>
  <c r="Y7" i="4"/>
  <c r="W7" i="4"/>
  <c r="U7" i="4"/>
  <c r="R5" i="4"/>
  <c r="R3" i="4"/>
  <c r="R1" i="4"/>
  <c r="Z7" i="4"/>
  <c r="X7" i="4"/>
  <c r="V7" i="4"/>
  <c r="R7" i="4"/>
  <c r="P7" i="4"/>
  <c r="N7" i="4"/>
  <c r="L7" i="4"/>
  <c r="R6" i="4"/>
  <c r="R4" i="4"/>
  <c r="R2" i="4"/>
  <c r="O19" i="35"/>
  <c r="N18" i="35"/>
  <c r="O17" i="35"/>
  <c r="N16" i="35"/>
  <c r="O15" i="35"/>
  <c r="N14" i="35"/>
  <c r="O13" i="35"/>
  <c r="N12" i="35"/>
  <c r="O11" i="35"/>
  <c r="N10" i="35"/>
  <c r="O9" i="35"/>
  <c r="N8" i="35"/>
  <c r="O7" i="35"/>
  <c r="N6" i="35"/>
  <c r="O5" i="35"/>
  <c r="N4" i="35"/>
  <c r="L13" i="34"/>
  <c r="H50" i="35"/>
  <c r="C24" i="35"/>
  <c r="F13" i="34"/>
  <c r="R14" i="4"/>
  <c r="F17" i="34"/>
  <c r="R12" i="4"/>
  <c r="AA21" i="4"/>
  <c r="C12" i="35"/>
  <c r="K17" i="34"/>
  <c r="J15" i="34"/>
  <c r="J9" i="34"/>
  <c r="R16" i="4"/>
  <c r="L5" i="34"/>
  <c r="F9" i="34"/>
  <c r="L9" i="34"/>
  <c r="H17" i="34"/>
  <c r="R19" i="4"/>
  <c r="R11" i="4"/>
  <c r="K13" i="34"/>
  <c r="P24" i="4"/>
  <c r="R18" i="4"/>
  <c r="AA20" i="4"/>
  <c r="R17" i="4"/>
  <c r="J5" i="34"/>
  <c r="I7" i="34"/>
  <c r="C44" i="35"/>
  <c r="C33" i="35"/>
  <c r="Y23" i="4"/>
  <c r="G13" i="34"/>
  <c r="F7" i="34"/>
  <c r="AA13" i="4"/>
  <c r="C16" i="35"/>
  <c r="G11" i="34"/>
  <c r="C50" i="35"/>
  <c r="L24" i="4"/>
  <c r="I15" i="34"/>
  <c r="G9" i="34"/>
  <c r="H11" i="34"/>
  <c r="G5" i="34"/>
  <c r="H63" i="35"/>
  <c r="U24" i="4"/>
  <c r="I9" i="34"/>
  <c r="H30" i="35"/>
  <c r="H38" i="35"/>
  <c r="H27" i="35"/>
  <c r="C63" i="35"/>
  <c r="V24" i="4"/>
  <c r="AA17" i="4"/>
  <c r="L11" i="34"/>
  <c r="AA23" i="4"/>
  <c r="H13" i="34"/>
  <c r="C45" i="35"/>
  <c r="L15" i="34"/>
  <c r="N23" i="4"/>
  <c r="R20" i="4"/>
  <c r="K9" i="34"/>
  <c r="X24" i="4"/>
  <c r="J11" i="34"/>
  <c r="R13" i="4"/>
  <c r="L7" i="34"/>
  <c r="C8" i="35"/>
  <c r="C26" i="35" s="1"/>
  <c r="J7" i="34"/>
  <c r="AA19" i="4"/>
  <c r="C18" i="35"/>
  <c r="AA24" i="4"/>
  <c r="H49" i="35"/>
  <c r="H61" i="35"/>
  <c r="G17" i="34"/>
  <c r="R21" i="4"/>
  <c r="X23" i="4"/>
  <c r="U23" i="4"/>
  <c r="K7" i="34"/>
  <c r="AA22" i="4"/>
  <c r="P23" i="4"/>
  <c r="H43" i="35"/>
  <c r="Z23" i="4"/>
  <c r="H15" i="34"/>
  <c r="J17" i="34"/>
  <c r="R24" i="4"/>
  <c r="H56" i="35"/>
  <c r="C32" i="35"/>
  <c r="L23" i="4"/>
  <c r="G15" i="34"/>
  <c r="V23" i="4"/>
  <c r="C37" i="35"/>
  <c r="W23" i="4"/>
  <c r="C48" i="35"/>
  <c r="C36" i="35"/>
  <c r="K5" i="34"/>
  <c r="H33" i="35"/>
  <c r="C14" i="35"/>
  <c r="Z24" i="4"/>
  <c r="R22" i="4"/>
  <c r="C39" i="35"/>
  <c r="I13" i="34"/>
  <c r="F11" i="34"/>
  <c r="C31" i="35"/>
  <c r="W24" i="4"/>
  <c r="AA14" i="4"/>
  <c r="C62" i="35"/>
  <c r="I5" i="34"/>
  <c r="I17" i="34"/>
  <c r="H5" i="34"/>
  <c r="C55" i="35"/>
  <c r="H62" i="35"/>
  <c r="C57" i="35"/>
  <c r="H51" i="35"/>
  <c r="Y24" i="4"/>
  <c r="H39" i="35"/>
  <c r="C25" i="35"/>
  <c r="C10" i="35"/>
  <c r="AA18" i="4"/>
  <c r="H7" i="34"/>
  <c r="K11" i="34"/>
  <c r="N24" i="4"/>
  <c r="R15" i="4"/>
  <c r="H37" i="35"/>
  <c r="F15" i="34"/>
  <c r="H26" i="35"/>
  <c r="R23" i="4"/>
  <c r="C56" i="35"/>
  <c r="C43" i="35"/>
  <c r="H25" i="35"/>
  <c r="C51" i="35"/>
  <c r="H42" i="35"/>
  <c r="H55" i="35"/>
  <c r="C60" i="35"/>
  <c r="C49" i="35"/>
  <c r="H57" i="35"/>
  <c r="C27" i="35"/>
  <c r="H44" i="35"/>
  <c r="H31" i="35"/>
  <c r="N40" i="4" l="1"/>
  <c r="N41" i="4"/>
  <c r="R40" i="4"/>
  <c r="R41" i="4"/>
  <c r="O40" i="4"/>
  <c r="O41" i="4"/>
  <c r="L40" i="4"/>
  <c r="L41" i="4"/>
  <c r="P40" i="4"/>
  <c r="P41" i="4"/>
  <c r="M40" i="4"/>
  <c r="M41" i="4"/>
  <c r="Q40" i="4"/>
  <c r="Q41" i="4"/>
  <c r="R30" i="4"/>
  <c r="R31" i="4"/>
  <c r="R38" i="4"/>
  <c r="R39" i="4"/>
  <c r="R29" i="4"/>
  <c r="R36" i="4"/>
  <c r="R37" i="4"/>
  <c r="R34" i="4"/>
  <c r="R35" i="4"/>
  <c r="R32" i="4"/>
  <c r="R33" i="4"/>
  <c r="R28" i="4"/>
  <c r="N17" i="34"/>
  <c r="N15" i="34"/>
  <c r="N13" i="34"/>
  <c r="N11" i="34"/>
  <c r="N9" i="34"/>
  <c r="N7" i="34"/>
  <c r="N5" i="34"/>
  <c r="M6" i="34"/>
  <c r="M8" i="34"/>
  <c r="M10" i="34"/>
  <c r="M12" i="34"/>
  <c r="M14" i="34"/>
  <c r="M16" i="34"/>
  <c r="M4" i="34"/>
  <c r="C38" i="35"/>
  <c r="H45" i="35"/>
  <c r="H60" i="35"/>
  <c r="C42" i="35"/>
  <c r="F78" i="33"/>
  <c r="H32" i="35"/>
  <c r="F30" i="33"/>
  <c r="H48" i="35"/>
  <c r="F94" i="33"/>
  <c r="C14" i="34"/>
  <c r="F14" i="33"/>
  <c r="F126" i="33"/>
  <c r="H47" i="34"/>
  <c r="H54" i="35"/>
  <c r="C61" i="35"/>
  <c r="H24" i="35"/>
  <c r="C12" i="34"/>
  <c r="C34" i="34" s="1"/>
  <c r="C30" i="35"/>
  <c r="C4" i="34"/>
  <c r="F110" i="33"/>
  <c r="F46" i="33"/>
  <c r="H48" i="34"/>
  <c r="H37" i="34"/>
  <c r="C16" i="34"/>
  <c r="C28" i="34" s="1"/>
  <c r="H36" i="35"/>
  <c r="C54" i="35"/>
  <c r="C8" i="34"/>
  <c r="H24" i="34"/>
  <c r="H44" i="34"/>
  <c r="C52" i="34"/>
  <c r="C49" i="34"/>
  <c r="C10" i="34"/>
  <c r="H22" i="34"/>
  <c r="C23" i="34"/>
  <c r="H38" i="34"/>
  <c r="C27" i="34"/>
  <c r="C6" i="34"/>
  <c r="C37" i="34"/>
  <c r="F62" i="33"/>
  <c r="C53" i="34"/>
  <c r="H23" i="34"/>
  <c r="C47" i="34"/>
  <c r="C29" i="34"/>
  <c r="H54" i="34"/>
  <c r="H43" i="34"/>
  <c r="C38" i="34"/>
  <c r="H39" i="34"/>
  <c r="H28" i="34"/>
  <c r="C32" i="34"/>
  <c r="C42" i="34"/>
  <c r="H49" i="34"/>
  <c r="H42" i="34"/>
  <c r="H53" i="34"/>
  <c r="C22" i="34"/>
  <c r="C48" i="34"/>
  <c r="B136" i="33" l="1"/>
  <c r="F134" i="33"/>
  <c r="B132" i="33"/>
  <c r="J122" i="33"/>
  <c r="F118" i="33"/>
  <c r="N114" i="33"/>
  <c r="J106" i="33"/>
  <c r="F102" i="33"/>
  <c r="R98" i="33"/>
  <c r="J90" i="33"/>
  <c r="F86" i="33"/>
  <c r="N82" i="33"/>
  <c r="J74" i="33"/>
  <c r="F70" i="33"/>
  <c r="V66" i="33"/>
  <c r="J58" i="33"/>
  <c r="F54" i="33"/>
  <c r="N50" i="33"/>
  <c r="J42" i="33"/>
  <c r="F38" i="33"/>
  <c r="R34" i="33"/>
  <c r="J26" i="33"/>
  <c r="F22" i="33"/>
  <c r="N18" i="33"/>
  <c r="J10" i="33"/>
  <c r="F6" i="33"/>
  <c r="C44" i="34"/>
  <c r="B116" i="33"/>
  <c r="C43" i="34"/>
  <c r="C33" i="34"/>
  <c r="B24" i="33"/>
  <c r="C24" i="34"/>
  <c r="H29" i="34"/>
  <c r="B36" i="33"/>
  <c r="B72" i="33"/>
  <c r="B52" i="33"/>
  <c r="B104" i="33"/>
  <c r="H33" i="34"/>
  <c r="H32" i="34"/>
  <c r="B8" i="33"/>
  <c r="B100" i="33"/>
  <c r="H34" i="34"/>
  <c r="H52" i="34"/>
  <c r="B20" i="33"/>
  <c r="B120" i="33"/>
  <c r="B40" i="33"/>
  <c r="B84" i="33"/>
  <c r="C39" i="34"/>
  <c r="B56" i="33"/>
  <c r="B68" i="33"/>
  <c r="C54" i="34"/>
  <c r="B4" i="33"/>
  <c r="H27" i="34"/>
  <c r="B88" i="33"/>
  <c r="B264" i="30" l="1"/>
  <c r="B260" i="30"/>
  <c r="N50" i="29"/>
  <c r="N18" i="29"/>
  <c r="B136" i="29"/>
  <c r="B132" i="29"/>
  <c r="V66" i="30"/>
  <c r="Z130" i="30"/>
  <c r="B4" i="20"/>
  <c r="B256" i="30"/>
  <c r="F254" i="30" l="1"/>
  <c r="B252" i="30"/>
  <c r="J250" i="30" l="1"/>
  <c r="B248" i="30"/>
  <c r="F246" i="30" l="1"/>
  <c r="B244" i="30"/>
  <c r="N242" i="30" l="1"/>
  <c r="B240" i="30"/>
  <c r="F238" i="30" l="1"/>
  <c r="J234" i="30"/>
  <c r="F230" i="30"/>
  <c r="R226" i="30"/>
  <c r="F222" i="30"/>
  <c r="J218" i="30"/>
  <c r="F214" i="30"/>
  <c r="N210" i="30"/>
  <c r="F206" i="30"/>
  <c r="J202" i="30"/>
  <c r="F198" i="30"/>
  <c r="V194" i="30"/>
  <c r="F190" i="30"/>
  <c r="J186" i="30"/>
  <c r="F182" i="30"/>
  <c r="N178" i="30"/>
  <c r="F174" i="30"/>
  <c r="J170" i="30"/>
  <c r="F166" i="30"/>
  <c r="R162" i="30"/>
  <c r="F158" i="30"/>
  <c r="J154" i="30"/>
  <c r="F150" i="30"/>
  <c r="N146" i="30"/>
  <c r="F142" i="30"/>
  <c r="J138" i="30"/>
  <c r="F134" i="30"/>
  <c r="F262" i="30"/>
  <c r="F126" i="30"/>
  <c r="J122" i="30"/>
  <c r="F118" i="30"/>
  <c r="N114" i="30"/>
  <c r="F110" i="30"/>
  <c r="J106" i="30"/>
  <c r="F102" i="30"/>
  <c r="R98" i="30"/>
  <c r="F94" i="30"/>
  <c r="J90" i="30"/>
  <c r="F86" i="30"/>
  <c r="N82" i="30"/>
  <c r="F78" i="30"/>
  <c r="J74" i="30"/>
  <c r="F70" i="30"/>
  <c r="F62" i="30"/>
  <c r="J58" i="30"/>
  <c r="F54" i="30"/>
  <c r="N50" i="30"/>
  <c r="F46" i="30"/>
  <c r="J42" i="30"/>
  <c r="F38" i="30"/>
  <c r="R34" i="30"/>
  <c r="F30" i="30"/>
  <c r="J26" i="30"/>
  <c r="F22" i="30"/>
  <c r="N18" i="30"/>
  <c r="F14" i="30"/>
  <c r="J10" i="30"/>
  <c r="F6" i="30"/>
  <c r="V66" i="29"/>
  <c r="F126" i="29"/>
  <c r="J122" i="29"/>
  <c r="F118" i="29"/>
  <c r="N114" i="29"/>
  <c r="F110" i="29"/>
  <c r="J106" i="29"/>
  <c r="F102" i="29"/>
  <c r="R98" i="29"/>
  <c r="F94" i="29"/>
  <c r="J90" i="29"/>
  <c r="F86" i="29"/>
  <c r="N82" i="29"/>
  <c r="F78" i="29"/>
  <c r="J74" i="29"/>
  <c r="F70" i="29"/>
  <c r="F134" i="29"/>
  <c r="F62" i="29"/>
  <c r="J58" i="29"/>
  <c r="F54" i="29"/>
  <c r="F46" i="29"/>
  <c r="J42" i="29"/>
  <c r="F38" i="29"/>
  <c r="R34" i="29"/>
  <c r="F30" i="29"/>
  <c r="J26" i="29"/>
  <c r="F22" i="29"/>
  <c r="F14" i="29"/>
  <c r="J10" i="29"/>
  <c r="F6" i="29"/>
  <c r="B72" i="23" l="1"/>
  <c r="F70" i="23"/>
  <c r="B68" i="23"/>
  <c r="J58" i="23"/>
  <c r="B40" i="22"/>
  <c r="B20" i="22"/>
  <c r="B116" i="29"/>
  <c r="H20" i="24"/>
  <c r="B8" i="22"/>
  <c r="B112" i="29"/>
  <c r="B52" i="29"/>
  <c r="B36" i="23"/>
  <c r="B120" i="29"/>
  <c r="B32" i="20"/>
  <c r="B88" i="30"/>
  <c r="B176" i="30"/>
  <c r="B24" i="22"/>
  <c r="B16" i="30"/>
  <c r="B56" i="23"/>
  <c r="B172" i="30"/>
  <c r="B28" i="30"/>
  <c r="B60" i="22"/>
  <c r="B184" i="30"/>
  <c r="B124" i="30"/>
  <c r="B24" i="23"/>
  <c r="B192" i="30"/>
  <c r="B24" i="20"/>
  <c r="B216" i="30"/>
  <c r="B12" i="29"/>
  <c r="C20" i="24"/>
  <c r="C10" i="15"/>
  <c r="B80" i="29"/>
  <c r="B56" i="29"/>
  <c r="B92" i="30"/>
  <c r="B36" i="30"/>
  <c r="C6" i="15"/>
  <c r="B8" i="30"/>
  <c r="B168" i="30"/>
  <c r="B204" i="30"/>
  <c r="F6" i="24"/>
  <c r="B4" i="29"/>
  <c r="B156" i="30"/>
  <c r="B80" i="30"/>
  <c r="B52" i="22"/>
  <c r="B36" i="22"/>
  <c r="B56" i="30"/>
  <c r="B48" i="30"/>
  <c r="B28" i="29"/>
  <c r="B228" i="30"/>
  <c r="B92" i="29"/>
  <c r="B220" i="30"/>
  <c r="B128" i="30"/>
  <c r="B8" i="23"/>
  <c r="B120" i="30"/>
  <c r="B16" i="20"/>
  <c r="B12" i="22"/>
  <c r="B64" i="29"/>
  <c r="B104" i="29"/>
  <c r="F14" i="23"/>
  <c r="B96" i="30"/>
  <c r="B108" i="29"/>
  <c r="B44" i="29"/>
  <c r="B212" i="30"/>
  <c r="B44" i="30"/>
  <c r="B20" i="29"/>
  <c r="F8" i="24"/>
  <c r="F9" i="24" s="1"/>
  <c r="B52" i="23"/>
  <c r="B180" i="30"/>
  <c r="B188" i="30"/>
  <c r="B60" i="29"/>
  <c r="B48" i="22"/>
  <c r="B64" i="22"/>
  <c r="B32" i="29"/>
  <c r="F62" i="23"/>
  <c r="B40" i="30"/>
  <c r="B200" i="30"/>
  <c r="C14" i="24"/>
  <c r="B64" i="30"/>
  <c r="B136" i="30"/>
  <c r="B28" i="20"/>
  <c r="B28" i="22"/>
  <c r="B24" i="29"/>
  <c r="B104" i="30"/>
  <c r="B76" i="30"/>
  <c r="H17" i="24"/>
  <c r="B224" i="30"/>
  <c r="B140" i="30"/>
  <c r="F30" i="23"/>
  <c r="B20" i="20"/>
  <c r="B12" i="30"/>
  <c r="B112" i="30"/>
  <c r="B8" i="20"/>
  <c r="B4" i="22"/>
  <c r="B72" i="30"/>
  <c r="B100" i="30"/>
  <c r="B236" i="30"/>
  <c r="B52" i="30"/>
  <c r="B108" i="30"/>
  <c r="B56" i="22"/>
  <c r="B132" i="30"/>
  <c r="B4" i="23"/>
  <c r="B44" i="22"/>
  <c r="B32" i="22"/>
  <c r="B148" i="30"/>
  <c r="B20" i="30"/>
  <c r="G4" i="24"/>
  <c r="B36" i="29"/>
  <c r="B40" i="23"/>
  <c r="C8" i="15"/>
  <c r="B20" i="23"/>
  <c r="H4" i="24"/>
  <c r="B68" i="29"/>
  <c r="B232" i="30"/>
  <c r="B144" i="30"/>
  <c r="B4" i="30"/>
  <c r="B208" i="30"/>
  <c r="H14" i="24"/>
  <c r="B164" i="30"/>
  <c r="B68" i="30"/>
  <c r="B84" i="29"/>
  <c r="B116" i="30"/>
  <c r="B72" i="29"/>
  <c r="G8" i="24"/>
  <c r="B128" i="29"/>
  <c r="B100" i="29"/>
  <c r="B48" i="29"/>
  <c r="F46" i="23"/>
  <c r="H6" i="24"/>
  <c r="B32" i="30"/>
  <c r="B96" i="29"/>
  <c r="B76" i="29"/>
  <c r="B8" i="29"/>
  <c r="C4" i="15"/>
  <c r="B152" i="30"/>
  <c r="B160" i="30"/>
  <c r="B24" i="30"/>
  <c r="B16" i="29"/>
  <c r="B12" i="20"/>
  <c r="B40" i="29"/>
  <c r="C17" i="24"/>
  <c r="B84" i="30"/>
  <c r="B124" i="29"/>
  <c r="B88" i="29"/>
  <c r="B196" i="30"/>
  <c r="B60" i="30"/>
  <c r="B16" i="22"/>
  <c r="B23" i="24" l="1"/>
  <c r="B25" i="24"/>
  <c r="B27" i="24"/>
  <c r="F54" i="23"/>
  <c r="N50" i="23"/>
  <c r="J42" i="23"/>
  <c r="F38" i="23"/>
  <c r="R34" i="23"/>
  <c r="J26" i="23"/>
  <c r="F22" i="23"/>
  <c r="N18" i="23"/>
  <c r="J10" i="23"/>
  <c r="H7" i="24"/>
  <c r="F7" i="24"/>
  <c r="G9" i="24"/>
  <c r="G5" i="24"/>
  <c r="H5" i="24"/>
  <c r="I6" i="24" l="1"/>
  <c r="J7" i="24"/>
  <c r="J5" i="24"/>
  <c r="I4" i="24"/>
  <c r="J9" i="24"/>
  <c r="I8" i="24"/>
  <c r="F6" i="23"/>
  <c r="F14" i="22"/>
  <c r="F30" i="22"/>
  <c r="F46" i="22"/>
  <c r="F62" i="22"/>
  <c r="R34" i="22"/>
  <c r="F54" i="22" l="1"/>
  <c r="J58" i="22" s="1"/>
  <c r="B72" i="22" s="1"/>
  <c r="F38" i="22" l="1"/>
  <c r="J42" i="22" s="1"/>
  <c r="N50" i="22" s="1"/>
  <c r="F22" i="22" l="1"/>
  <c r="J26" i="22" s="1"/>
  <c r="N18" i="22"/>
  <c r="F6" i="22" l="1"/>
  <c r="J10" i="22" s="1"/>
  <c r="B68" i="22" s="1"/>
  <c r="F70" i="22" s="1"/>
  <c r="F6" i="20" l="1"/>
  <c r="J10" i="20"/>
  <c r="F14" i="20"/>
  <c r="N18" i="20"/>
  <c r="F22" i="20"/>
  <c r="J26" i="20"/>
  <c r="F30" i="20"/>
  <c r="B36" i="20"/>
  <c r="F38" i="20"/>
  <c r="B40" i="20"/>
  <c r="H37" i="17"/>
  <c r="C16" i="15"/>
  <c r="C41" i="17"/>
  <c r="F10" i="16"/>
  <c r="C24" i="15"/>
  <c r="H42" i="17"/>
  <c r="H17" i="15"/>
  <c r="H24" i="15"/>
  <c r="C18" i="16"/>
  <c r="H26" i="16"/>
  <c r="C42" i="17"/>
  <c r="C37" i="17"/>
  <c r="K6" i="17"/>
  <c r="J10" i="17"/>
  <c r="F14" i="17"/>
  <c r="C20" i="17"/>
  <c r="F12" i="16"/>
  <c r="K8" i="17"/>
  <c r="G14" i="17"/>
  <c r="H25" i="17"/>
  <c r="C23" i="16"/>
  <c r="G4" i="15"/>
  <c r="H30" i="16"/>
  <c r="H23" i="16"/>
  <c r="G12" i="17"/>
  <c r="H31" i="16"/>
  <c r="C22" i="16"/>
  <c r="I12" i="17"/>
  <c r="G8" i="17"/>
  <c r="H27" i="17"/>
  <c r="H21" i="17"/>
  <c r="I12" i="16"/>
  <c r="J6" i="17"/>
  <c r="F8" i="16"/>
  <c r="C30" i="16"/>
  <c r="J6" i="16"/>
  <c r="C31" i="16"/>
  <c r="I4" i="15"/>
  <c r="H10" i="15"/>
  <c r="H31" i="17"/>
  <c r="H35" i="17"/>
  <c r="F8" i="17"/>
  <c r="I8" i="16"/>
  <c r="H4" i="16"/>
  <c r="J4" i="16"/>
  <c r="C35" i="16"/>
  <c r="C19" i="16"/>
  <c r="K4" i="17"/>
  <c r="C25" i="15"/>
  <c r="C35" i="17"/>
  <c r="H4" i="15"/>
  <c r="H22" i="16"/>
  <c r="G10" i="15"/>
  <c r="F8" i="15"/>
  <c r="H40" i="17"/>
  <c r="G4" i="17"/>
  <c r="F6" i="15"/>
  <c r="H6" i="15"/>
  <c r="H26" i="17"/>
  <c r="H41" i="17"/>
  <c r="C25" i="17"/>
  <c r="H25" i="15"/>
  <c r="H12" i="16"/>
  <c r="K10" i="17"/>
  <c r="I14" i="17"/>
  <c r="H10" i="16"/>
  <c r="G8" i="16"/>
  <c r="C20" i="15"/>
  <c r="C21" i="17"/>
  <c r="C26" i="17"/>
  <c r="G4" i="16"/>
  <c r="J8" i="17"/>
  <c r="H10" i="17"/>
  <c r="K12" i="17"/>
  <c r="C30" i="17"/>
  <c r="C32" i="17"/>
  <c r="C36" i="17"/>
  <c r="H4" i="17"/>
  <c r="H20" i="17"/>
  <c r="H30" i="17"/>
  <c r="H27" i="16"/>
  <c r="I6" i="17"/>
  <c r="H32" i="17"/>
  <c r="G12" i="16"/>
  <c r="J4" i="17"/>
  <c r="H35" i="16"/>
  <c r="H36" i="17"/>
  <c r="I6" i="15"/>
  <c r="H34" i="16"/>
  <c r="F6" i="17"/>
  <c r="I4" i="17"/>
  <c r="C31" i="17"/>
  <c r="G10" i="16"/>
  <c r="G8" i="15"/>
  <c r="I4" i="16"/>
  <c r="H14" i="17"/>
  <c r="C34" i="16"/>
  <c r="C26" i="16"/>
  <c r="C27" i="17"/>
  <c r="I8" i="17"/>
  <c r="F10" i="15"/>
  <c r="H12" i="17"/>
  <c r="H22" i="17"/>
  <c r="J8" i="16"/>
  <c r="C22" i="17"/>
  <c r="H21" i="15"/>
  <c r="C40" i="17"/>
  <c r="H19" i="16"/>
  <c r="H18" i="16"/>
  <c r="C17" i="15"/>
  <c r="J10" i="16"/>
  <c r="C27" i="16"/>
  <c r="F12" i="17"/>
  <c r="H20" i="15"/>
  <c r="C21" i="15"/>
  <c r="F6" i="16"/>
  <c r="I8" i="15"/>
  <c r="H6" i="16"/>
  <c r="H16" i="15"/>
  <c r="I6" i="16"/>
  <c r="H6" i="17"/>
  <c r="F10" i="17"/>
  <c r="J14" i="17"/>
  <c r="A6" i="4" l="1"/>
  <c r="B6" i="4"/>
  <c r="C6" i="4"/>
  <c r="D6" i="4"/>
  <c r="E6" i="4"/>
  <c r="F1" i="4"/>
  <c r="J5" i="17"/>
  <c r="F9" i="17"/>
  <c r="I5" i="16"/>
  <c r="J7" i="17"/>
  <c r="K5" i="17"/>
  <c r="F15" i="17"/>
  <c r="F7" i="17"/>
  <c r="I9" i="17"/>
  <c r="H7" i="16"/>
  <c r="H13" i="17"/>
  <c r="J15" i="17"/>
  <c r="G11" i="16"/>
  <c r="I13" i="17"/>
  <c r="H11" i="17"/>
  <c r="I5" i="17"/>
  <c r="G15" i="17"/>
  <c r="K11" i="17"/>
  <c r="F13" i="17"/>
  <c r="K7" i="17"/>
  <c r="G11" i="17"/>
  <c r="K9" i="17"/>
  <c r="G9" i="15"/>
  <c r="G5" i="16"/>
  <c r="J5" i="16"/>
  <c r="H5" i="16"/>
  <c r="J11" i="17"/>
  <c r="I7" i="17"/>
  <c r="F7" i="16"/>
  <c r="K13" i="17"/>
  <c r="H5" i="15"/>
  <c r="G5" i="17"/>
  <c r="G5" i="15"/>
  <c r="F11" i="16"/>
  <c r="J11" i="16"/>
  <c r="H7" i="15"/>
  <c r="F9" i="15"/>
  <c r="G11" i="15"/>
  <c r="I9" i="15"/>
  <c r="I5" i="15"/>
  <c r="J9" i="16"/>
  <c r="G9" i="17"/>
  <c r="H11" i="15"/>
  <c r="J9" i="17"/>
  <c r="G9" i="16"/>
  <c r="F9" i="16"/>
  <c r="G13" i="17"/>
  <c r="F7" i="15"/>
  <c r="I13" i="16"/>
  <c r="I7" i="15"/>
  <c r="H13" i="16"/>
  <c r="J7" i="16"/>
  <c r="H15" i="17"/>
  <c r="I7" i="16"/>
  <c r="I15" i="17"/>
  <c r="H7" i="17"/>
  <c r="F13" i="16"/>
  <c r="F11" i="17"/>
  <c r="I9" i="16"/>
  <c r="H5" i="17"/>
  <c r="G13" i="16"/>
  <c r="H11" i="16"/>
  <c r="F11" i="15"/>
  <c r="L12" i="17" l="1"/>
  <c r="M13" i="17"/>
  <c r="L8" i="17"/>
  <c r="M9" i="17"/>
  <c r="L4" i="17"/>
  <c r="M5" i="17"/>
  <c r="K12" i="16"/>
  <c r="L13" i="16"/>
  <c r="K10" i="16"/>
  <c r="L11" i="16"/>
  <c r="K8" i="16"/>
  <c r="L9" i="16"/>
  <c r="K6" i="16"/>
  <c r="L7" i="16"/>
  <c r="K4" i="16"/>
  <c r="L5" i="16"/>
  <c r="J10" i="15"/>
  <c r="K11" i="15"/>
  <c r="J8" i="15"/>
  <c r="K9" i="15"/>
  <c r="J4" i="15"/>
  <c r="K5" i="15"/>
  <c r="L14" i="17"/>
  <c r="M15" i="17"/>
  <c r="L10" i="17"/>
  <c r="M11" i="17"/>
  <c r="M7" i="17"/>
  <c r="L6" i="17"/>
  <c r="J6" i="15"/>
  <c r="K7" i="15"/>
  <c r="A5" i="4" l="1"/>
  <c r="B5" i="4"/>
  <c r="C5" i="4"/>
  <c r="D5" i="4"/>
  <c r="E5" i="4"/>
  <c r="E1" i="4"/>
  <c r="E2" i="4"/>
  <c r="E3" i="4"/>
  <c r="E4" i="4"/>
  <c r="A4" i="4" l="1"/>
  <c r="B4" i="4"/>
  <c r="C4" i="4"/>
  <c r="D4" i="4"/>
  <c r="D1" i="4"/>
  <c r="D2" i="4"/>
  <c r="D3" i="4"/>
  <c r="Z2" i="4" l="1"/>
  <c r="Z4" i="4"/>
  <c r="Z6" i="4"/>
  <c r="V6" i="4"/>
  <c r="X6" i="4"/>
  <c r="Z1" i="4"/>
  <c r="Z3" i="4"/>
  <c r="Z5" i="4"/>
  <c r="U6" i="4"/>
  <c r="W6" i="4"/>
  <c r="Y6" i="4"/>
  <c r="Y2" i="4"/>
  <c r="Y4" i="4"/>
  <c r="U5" i="4"/>
  <c r="W5" i="4"/>
  <c r="Y1" i="4"/>
  <c r="Y3" i="4"/>
  <c r="Y5" i="4"/>
  <c r="V5" i="4"/>
  <c r="X5" i="4"/>
  <c r="O3" i="4"/>
  <c r="O2" i="4"/>
  <c r="X3" i="4"/>
  <c r="X1" i="4"/>
  <c r="W4" i="4"/>
  <c r="U4" i="4"/>
  <c r="L6" i="4"/>
  <c r="N6" i="4"/>
  <c r="P6" i="4"/>
  <c r="Q1" i="4"/>
  <c r="Q3" i="4"/>
  <c r="Q5" i="4"/>
  <c r="M6" i="4"/>
  <c r="O6" i="4"/>
  <c r="Q6" i="4"/>
  <c r="Q2" i="4"/>
  <c r="Q4" i="4"/>
  <c r="L5" i="4"/>
  <c r="N5" i="4"/>
  <c r="P5" i="4"/>
  <c r="P2" i="4"/>
  <c r="P4" i="4"/>
  <c r="M5" i="4"/>
  <c r="O5" i="4"/>
  <c r="P1" i="4"/>
  <c r="P3" i="4"/>
  <c r="M4" i="4"/>
  <c r="L4" i="4"/>
  <c r="N4" i="4"/>
  <c r="O4" i="4"/>
  <c r="O1" i="4"/>
  <c r="X2" i="4"/>
  <c r="X4" i="4"/>
  <c r="V4" i="4"/>
  <c r="Y15" i="4"/>
  <c r="U17" i="4"/>
  <c r="Y16" i="4"/>
  <c r="N18" i="4"/>
  <c r="P15" i="4"/>
  <c r="P11" i="4"/>
  <c r="X11" i="4"/>
  <c r="Y20" i="4"/>
  <c r="Y22" i="4"/>
  <c r="W19" i="4"/>
  <c r="O11" i="4"/>
  <c r="N17" i="4"/>
  <c r="M20" i="4"/>
  <c r="V19" i="4"/>
  <c r="M21" i="4"/>
  <c r="Z19" i="4"/>
  <c r="O12" i="4"/>
  <c r="O17" i="4"/>
  <c r="X14" i="4"/>
  <c r="N19" i="4"/>
  <c r="Y13" i="4"/>
  <c r="Y21" i="4"/>
  <c r="L20" i="4"/>
  <c r="X22" i="4"/>
  <c r="V18" i="4"/>
  <c r="Y11" i="4"/>
  <c r="X17" i="4"/>
  <c r="Z11" i="4"/>
  <c r="O16" i="4"/>
  <c r="W20" i="4"/>
  <c r="X18" i="4"/>
  <c r="O15" i="4"/>
  <c r="X15" i="4"/>
  <c r="M18" i="4"/>
  <c r="Q22" i="4"/>
  <c r="Q11" i="4"/>
  <c r="Z17" i="4"/>
  <c r="X20" i="4"/>
  <c r="P20" i="4"/>
  <c r="Q20" i="4"/>
  <c r="U20" i="4"/>
  <c r="U18" i="4"/>
  <c r="X13" i="4"/>
  <c r="Q17" i="4"/>
  <c r="U22" i="4"/>
  <c r="Q18" i="4"/>
  <c r="Z15" i="4"/>
  <c r="O18" i="4"/>
  <c r="Y17" i="4"/>
  <c r="Y14" i="4"/>
  <c r="P14" i="4"/>
  <c r="Q16" i="4"/>
  <c r="W18" i="4"/>
  <c r="P13" i="4"/>
  <c r="Q12" i="4"/>
  <c r="O19" i="4"/>
  <c r="P21" i="4"/>
  <c r="O22" i="4"/>
  <c r="X19" i="4"/>
  <c r="V21" i="4"/>
  <c r="P19" i="4"/>
  <c r="M19" i="4"/>
  <c r="X12" i="4"/>
  <c r="L19" i="4"/>
  <c r="W17" i="4"/>
  <c r="P16" i="4"/>
  <c r="X21" i="4"/>
  <c r="Z14" i="4"/>
  <c r="O20" i="4"/>
  <c r="Q15" i="4"/>
  <c r="P18" i="4"/>
  <c r="O13" i="4"/>
  <c r="V22" i="4"/>
  <c r="Y12" i="4"/>
  <c r="N20" i="4"/>
  <c r="Q21" i="4"/>
  <c r="Z12" i="4"/>
  <c r="Z20" i="4"/>
  <c r="V17" i="4"/>
  <c r="L18" i="4"/>
  <c r="W22" i="4"/>
  <c r="X16" i="4"/>
  <c r="Q14" i="4"/>
  <c r="U19" i="4"/>
  <c r="O21" i="4"/>
  <c r="P17" i="4"/>
  <c r="L17" i="4"/>
  <c r="P22" i="4"/>
  <c r="Q13" i="4"/>
  <c r="Z13" i="4"/>
  <c r="O14" i="4"/>
  <c r="U21" i="4"/>
  <c r="Z16" i="4"/>
  <c r="N22" i="4"/>
  <c r="Y19" i="4"/>
  <c r="Q19" i="4"/>
  <c r="N21" i="4"/>
  <c r="Y18" i="4"/>
  <c r="P12" i="4"/>
  <c r="Z18" i="4"/>
  <c r="V20" i="4"/>
  <c r="W21" i="4"/>
  <c r="Z21" i="4"/>
  <c r="Z22" i="4"/>
  <c r="M17" i="4"/>
  <c r="M22" i="4"/>
  <c r="L21" i="4"/>
  <c r="L22" i="4"/>
  <c r="Q32" i="4" l="1"/>
  <c r="P32" i="4"/>
  <c r="O37" i="4"/>
  <c r="P34" i="4"/>
  <c r="Q34" i="4"/>
  <c r="P39" i="4"/>
  <c r="L34" i="4"/>
  <c r="P37" i="4"/>
  <c r="Q38" i="4"/>
  <c r="Q29" i="4"/>
  <c r="O34" i="4"/>
  <c r="O33" i="4"/>
  <c r="Q35" i="4"/>
  <c r="O39" i="4"/>
  <c r="N35" i="4"/>
  <c r="N34" i="4"/>
  <c r="L35" i="4"/>
  <c r="M39" i="4"/>
  <c r="Q37" i="4"/>
  <c r="P30" i="4"/>
  <c r="L38" i="4"/>
  <c r="Q36" i="4"/>
  <c r="N36" i="4"/>
  <c r="Q33" i="4"/>
  <c r="O31" i="4"/>
  <c r="O35" i="4"/>
  <c r="O38" i="4"/>
  <c r="P31" i="4"/>
  <c r="P33" i="4"/>
  <c r="L36" i="4"/>
  <c r="P29" i="4"/>
  <c r="Q31" i="4"/>
  <c r="M36" i="4"/>
  <c r="O30" i="4"/>
  <c r="L37" i="4"/>
  <c r="N38" i="4"/>
  <c r="N39" i="4"/>
  <c r="M37" i="4"/>
  <c r="P36" i="4"/>
  <c r="M34" i="4"/>
  <c r="L39" i="4"/>
  <c r="P35" i="4"/>
  <c r="Q30" i="4"/>
  <c r="M35" i="4"/>
  <c r="N37" i="4"/>
  <c r="O36" i="4"/>
  <c r="O29" i="4"/>
  <c r="O32" i="4"/>
  <c r="P38" i="4"/>
  <c r="Q39" i="4"/>
  <c r="M38" i="4"/>
  <c r="O28" i="4"/>
  <c r="P28" i="4"/>
  <c r="Q28" i="4"/>
  <c r="A2" i="4"/>
  <c r="L2" i="4" s="1"/>
  <c r="B2" i="4"/>
  <c r="M2" i="4" s="1"/>
  <c r="C2" i="4"/>
  <c r="N2" i="4" s="1"/>
  <c r="A3" i="4"/>
  <c r="L3" i="4" s="1"/>
  <c r="B3" i="4"/>
  <c r="M3" i="4" s="1"/>
  <c r="C3" i="4"/>
  <c r="N3" i="4" s="1"/>
  <c r="C1" i="4"/>
  <c r="W1" i="4" s="1"/>
  <c r="A1" i="4"/>
  <c r="B1" i="4"/>
  <c r="M1" i="4" s="1"/>
  <c r="N15" i="4"/>
  <c r="M14" i="4"/>
  <c r="N13" i="4"/>
  <c r="N14" i="4"/>
  <c r="M16" i="4"/>
  <c r="W12" i="4"/>
  <c r="M11" i="4"/>
  <c r="M12" i="4"/>
  <c r="W11" i="4"/>
  <c r="M15" i="4"/>
  <c r="N16" i="4"/>
  <c r="M13" i="4"/>
  <c r="V2" i="4" l="1"/>
  <c r="L1" i="4"/>
  <c r="N1" i="4"/>
  <c r="U1" i="4"/>
  <c r="V1" i="4"/>
  <c r="V3" i="4"/>
  <c r="W2" i="4"/>
  <c r="U2" i="4"/>
  <c r="W3" i="4"/>
  <c r="U3" i="4"/>
  <c r="W16" i="4"/>
  <c r="N11" i="4"/>
  <c r="V14" i="4"/>
  <c r="U14" i="4"/>
  <c r="W15" i="4"/>
  <c r="V15" i="4"/>
  <c r="W14" i="4"/>
  <c r="L13" i="4"/>
  <c r="L15" i="4"/>
  <c r="L11" i="4"/>
  <c r="U16" i="4"/>
  <c r="L16" i="4"/>
  <c r="V12" i="4"/>
  <c r="V11" i="4"/>
  <c r="N12" i="4"/>
  <c r="U12" i="4"/>
  <c r="V13" i="4"/>
  <c r="L12" i="4"/>
  <c r="W13" i="4"/>
  <c r="L14" i="4"/>
  <c r="U11" i="4"/>
  <c r="U13" i="4"/>
  <c r="U15" i="4"/>
  <c r="V16" i="4"/>
  <c r="M32" i="4" l="1"/>
  <c r="M29" i="4"/>
  <c r="L33" i="4"/>
  <c r="L32" i="4"/>
  <c r="M31" i="4"/>
  <c r="N29" i="4"/>
  <c r="N30" i="4"/>
  <c r="L31" i="4"/>
  <c r="L30" i="4"/>
  <c r="M30" i="4"/>
  <c r="M33" i="4"/>
  <c r="N31" i="4"/>
  <c r="L29" i="4"/>
  <c r="N33" i="4"/>
  <c r="N32" i="4"/>
  <c r="M28" i="4"/>
  <c r="N28" i="4"/>
  <c r="L28" i="4"/>
</calcChain>
</file>

<file path=xl/sharedStrings.xml><?xml version="1.0" encoding="utf-8"?>
<sst xmlns="http://schemas.openxmlformats.org/spreadsheetml/2006/main" count="521" uniqueCount="33">
  <si>
    <t>Команда</t>
  </si>
  <si>
    <t>победы</t>
  </si>
  <si>
    <t>место</t>
  </si>
  <si>
    <t>доп</t>
  </si>
  <si>
    <t>Тур 1</t>
  </si>
  <si>
    <t>Тур 2</t>
  </si>
  <si>
    <t>Тур 3</t>
  </si>
  <si>
    <t/>
  </si>
  <si>
    <t>Тур 4</t>
  </si>
  <si>
    <t>Тур 5</t>
  </si>
  <si>
    <t>ДВССЫЛ(АДРЕС(ПОИСКПОЗ(A5,СМЕЩ(ДВССЫЛ(АДРЕС(3,2,,,A4)),1,6+МАКС(СМЕЩ(ДВССЫЛ(АДРЕС(3,2,,,A4)),0,0,1,20)),2*МАКС(СМЕЩ(ДВССЫЛ(АДРЕС(3,2,,,A4)),0,0,1,20)),1),0)+3,3,,,A4))</t>
  </si>
  <si>
    <t>дор.</t>
  </si>
  <si>
    <t>x</t>
  </si>
  <si>
    <t>Тур 6</t>
  </si>
  <si>
    <t>Тур 7</t>
  </si>
  <si>
    <t>Чемпионат Москвы 2026 (триплеты) Группа А</t>
  </si>
  <si>
    <t>Чемпионат Москвы 2026 (триплеты) Группа В</t>
  </si>
  <si>
    <t>Чемпионат Москвы 2026 (триплеты) Группа С</t>
  </si>
  <si>
    <t>Чемпионат Москвы 2026 (триплеты) Кубок В</t>
  </si>
  <si>
    <t>Чемпионат Москвы 2026 дуплеты (Ж) Группа B</t>
  </si>
  <si>
    <t>Коппа</t>
  </si>
  <si>
    <t>Тюрина</t>
  </si>
  <si>
    <t>Тихомирова</t>
  </si>
  <si>
    <t>Кузнецова</t>
  </si>
  <si>
    <t>Бублик</t>
  </si>
  <si>
    <t>Чемпионат Москвы 2026 дуплеты (Ж) Группа А</t>
  </si>
  <si>
    <t>Артюхина</t>
  </si>
  <si>
    <t>Савченко</t>
  </si>
  <si>
    <t>Зубова</t>
  </si>
  <si>
    <t>Алкина</t>
  </si>
  <si>
    <t>Шаматава</t>
  </si>
  <si>
    <t>Кайтукова</t>
  </si>
  <si>
    <t>Чемпионат Москвы 2026 (дуплеты Ж) Кубок 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</si>
</sst>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+##;\-##"/>
    <numFmt numFmtId="165" formatCode="\+##;\-##;0"/>
  </numFmts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36"/>
      <color theme="1"/>
      <name val="Cambria"/>
      <family val="1"/>
      <charset val="204"/>
      <scheme val="major"/>
    </font>
    <font>
      <b/>
      <sz val="36"/>
      <color indexed="8"/>
      <name val="Cambria"/>
      <family val="1"/>
      <charset val="204"/>
      <scheme val="major"/>
    </font>
    <font>
      <b/>
      <sz val="22"/>
      <color rgb="FF000000"/>
      <name val="Cambria"/>
      <family val="1"/>
      <charset val="204"/>
      <scheme val="major"/>
    </font>
    <font>
      <b/>
      <sz val="20"/>
      <color rgb="FF000000"/>
      <name val="Cambria"/>
      <family val="1"/>
      <charset val="204"/>
      <scheme val="major"/>
    </font>
    <font>
      <b/>
      <sz val="20"/>
      <color indexed="8"/>
      <name val="Cambria"/>
      <family val="1"/>
      <charset val="204"/>
      <scheme val="major"/>
    </font>
    <font>
      <b/>
      <sz val="22"/>
      <color indexed="8"/>
      <name val="Cambria"/>
      <family val="1"/>
      <charset val="204"/>
      <scheme val="major"/>
    </font>
    <font>
      <b/>
      <sz val="18"/>
      <color theme="1"/>
      <name val="Times New Roman"/>
      <family val="1"/>
      <charset val="204"/>
    </font>
    <font>
      <b/>
      <sz val="14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2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0" fillId="3" borderId="0" xfId="0" applyFill="1"/>
    <xf numFmtId="0" fontId="2" fillId="2" borderId="4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164" fontId="2" fillId="2" borderId="6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165" fontId="2" fillId="0" borderId="7" xfId="0" applyNumberFormat="1" applyFont="1" applyBorder="1" applyAlignment="1">
      <alignment horizontal="center" vertical="center"/>
    </xf>
    <xf numFmtId="165" fontId="2" fillId="0" borderId="13" xfId="0" applyNumberFormat="1" applyFont="1" applyBorder="1" applyAlignment="1">
      <alignment horizontal="center" vertical="center"/>
    </xf>
    <xf numFmtId="165" fontId="2" fillId="0" borderId="9" xfId="0" applyNumberFormat="1" applyFont="1" applyBorder="1" applyAlignment="1">
      <alignment horizontal="center" vertical="center"/>
    </xf>
    <xf numFmtId="165" fontId="2" fillId="0" borderId="8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65" fontId="2" fillId="0" borderId="6" xfId="0" applyNumberFormat="1" applyFont="1" applyBorder="1" applyAlignment="1">
      <alignment horizontal="center" vertical="center"/>
    </xf>
    <xf numFmtId="165" fontId="2" fillId="0" borderId="5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22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0" xfId="0" applyAlignment="1">
      <alignment horizontal="right" inden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/>
    </xf>
    <xf numFmtId="0" fontId="2" fillId="0" borderId="15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165" fontId="2" fillId="0" borderId="45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165" fontId="2" fillId="0" borderId="30" xfId="0" applyNumberFormat="1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164" fontId="2" fillId="2" borderId="30" xfId="0" applyNumberFormat="1" applyFont="1" applyFill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164" fontId="2" fillId="0" borderId="33" xfId="0" applyNumberFormat="1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center" vertical="center"/>
    </xf>
    <xf numFmtId="165" fontId="2" fillId="0" borderId="18" xfId="0" applyNumberFormat="1" applyFont="1" applyBorder="1" applyAlignment="1">
      <alignment horizontal="center" vertical="center"/>
    </xf>
    <xf numFmtId="165" fontId="2" fillId="0" borderId="49" xfId="0" applyNumberFormat="1" applyFont="1" applyBorder="1" applyAlignment="1">
      <alignment horizontal="center" vertical="center"/>
    </xf>
    <xf numFmtId="164" fontId="2" fillId="0" borderId="47" xfId="0" applyNumberFormat="1" applyFont="1" applyBorder="1" applyAlignment="1">
      <alignment horizontal="center" vertical="center"/>
    </xf>
    <xf numFmtId="164" fontId="2" fillId="0" borderId="30" xfId="0" applyNumberFormat="1" applyFont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164" fontId="2" fillId="2" borderId="47" xfId="0" applyNumberFormat="1" applyFont="1" applyFill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 vertical="center"/>
    </xf>
    <xf numFmtId="0" fontId="0" fillId="0" borderId="22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1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" fillId="0" borderId="30" xfId="0" applyFont="1" applyBorder="1" applyAlignment="1">
      <alignment horizontal="left" vertical="center" wrapText="1" indent="1"/>
    </xf>
    <xf numFmtId="0" fontId="3" fillId="0" borderId="31" xfId="0" applyFont="1" applyBorder="1" applyAlignment="1">
      <alignment horizontal="left" vertical="center" wrapText="1" indent="1"/>
    </xf>
    <xf numFmtId="0" fontId="3" fillId="0" borderId="32" xfId="0" applyFont="1" applyBorder="1" applyAlignment="1">
      <alignment horizontal="left" vertical="center" wrapText="1" indent="1"/>
    </xf>
    <xf numFmtId="0" fontId="3" fillId="0" borderId="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" fillId="0" borderId="33" xfId="0" applyFont="1" applyBorder="1" applyAlignment="1">
      <alignment horizontal="left" vertical="center" wrapText="1" indent="1"/>
    </xf>
    <xf numFmtId="0" fontId="3" fillId="0" borderId="34" xfId="0" applyFont="1" applyBorder="1" applyAlignment="1">
      <alignment horizontal="left" vertical="center" wrapText="1" indent="1"/>
    </xf>
    <xf numFmtId="0" fontId="3" fillId="0" borderId="35" xfId="0" applyFont="1" applyBorder="1" applyAlignment="1">
      <alignment horizontal="left" vertical="center" wrapText="1" indent="1"/>
    </xf>
    <xf numFmtId="0" fontId="3" fillId="0" borderId="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7" xfId="0" applyFont="1" applyBorder="1" applyAlignment="1">
      <alignment horizontal="left" vertical="center" wrapText="1" indent="1"/>
    </xf>
    <xf numFmtId="0" fontId="3" fillId="0" borderId="28" xfId="0" applyFont="1" applyBorder="1" applyAlignment="1">
      <alignment horizontal="left" vertical="center" wrapText="1" indent="1"/>
    </xf>
    <xf numFmtId="0" fontId="3" fillId="0" borderId="29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38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5" fillId="0" borderId="26" xfId="0" applyFont="1" applyBorder="1" applyAlignment="1">
      <alignment horizontal="center"/>
    </xf>
    <xf numFmtId="0" fontId="3" fillId="0" borderId="3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3" fillId="0" borderId="41" xfId="0" applyFont="1" applyBorder="1" applyAlignment="1">
      <alignment horizontal="left" vertical="center" wrapText="1" indent="1"/>
    </xf>
    <xf numFmtId="0" fontId="3" fillId="0" borderId="22" xfId="0" applyFont="1" applyBorder="1" applyAlignment="1">
      <alignment horizontal="left" vertical="center" wrapText="1" indent="1"/>
    </xf>
    <xf numFmtId="0" fontId="3" fillId="0" borderId="26" xfId="0" applyFont="1" applyBorder="1" applyAlignment="1">
      <alignment horizontal="left" vertical="center" wrapText="1" indent="1"/>
    </xf>
    <xf numFmtId="0" fontId="3" fillId="0" borderId="4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47" xfId="0" applyFont="1" applyBorder="1" applyAlignment="1">
      <alignment horizontal="left" vertical="center" wrapText="1" indent="1"/>
    </xf>
    <xf numFmtId="0" fontId="3" fillId="0" borderId="43" xfId="0" applyFont="1" applyBorder="1" applyAlignment="1">
      <alignment horizontal="left" vertical="center" wrapText="1" indent="1"/>
    </xf>
    <xf numFmtId="0" fontId="3" fillId="0" borderId="48" xfId="0" applyFont="1" applyBorder="1" applyAlignment="1">
      <alignment horizontal="left" vertical="center" wrapText="1" indent="1"/>
    </xf>
    <xf numFmtId="0" fontId="3" fillId="0" borderId="18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0" borderId="30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4" borderId="27" xfId="0" applyFont="1" applyFill="1" applyBorder="1" applyAlignment="1">
      <alignment horizontal="center" vertical="center" wrapText="1"/>
    </xf>
    <xf numFmtId="0" fontId="13" fillId="4" borderId="28" xfId="0" applyFont="1" applyFill="1" applyBorder="1" applyAlignment="1">
      <alignment horizontal="center" vertical="center" wrapText="1"/>
    </xf>
    <xf numFmtId="0" fontId="13" fillId="4" borderId="29" xfId="0" applyFont="1" applyFill="1" applyBorder="1" applyAlignment="1">
      <alignment horizontal="center" vertical="center" wrapText="1"/>
    </xf>
    <xf numFmtId="0" fontId="13" fillId="4" borderId="30" xfId="0" applyFont="1" applyFill="1" applyBorder="1" applyAlignment="1">
      <alignment horizontal="center" vertical="center" wrapText="1"/>
    </xf>
    <xf numFmtId="0" fontId="13" fillId="4" borderId="31" xfId="0" applyFont="1" applyFill="1" applyBorder="1" applyAlignment="1">
      <alignment horizontal="center" vertical="center" wrapText="1"/>
    </xf>
    <xf numFmtId="0" fontId="13" fillId="4" borderId="32" xfId="0" applyFont="1" applyFill="1" applyBorder="1" applyAlignment="1">
      <alignment horizontal="center" vertical="center" wrapText="1"/>
    </xf>
    <xf numFmtId="0" fontId="13" fillId="4" borderId="33" xfId="0" applyFont="1" applyFill="1" applyBorder="1" applyAlignment="1">
      <alignment horizontal="center" vertical="center" wrapText="1"/>
    </xf>
    <xf numFmtId="0" fontId="13" fillId="4" borderId="34" xfId="0" applyFont="1" applyFill="1" applyBorder="1" applyAlignment="1">
      <alignment horizontal="center" vertical="center" wrapText="1"/>
    </xf>
    <xf numFmtId="0" fontId="13" fillId="4" borderId="35" xfId="0" applyFont="1" applyFill="1" applyBorder="1" applyAlignment="1">
      <alignment horizontal="center" vertical="center" wrapText="1"/>
    </xf>
    <xf numFmtId="0" fontId="14" fillId="0" borderId="41" xfId="0" applyFont="1" applyBorder="1" applyAlignment="1">
      <alignment horizontal="center" vertical="center" shrinkToFit="1"/>
    </xf>
    <xf numFmtId="0" fontId="14" fillId="0" borderId="22" xfId="0" applyFont="1" applyBorder="1" applyAlignment="1">
      <alignment horizontal="center" vertical="center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7"/>
  <sheetViews>
    <sheetView workbookViewId="0">
      <selection activeCell="C4" sqref="C4:E5"/>
    </sheetView>
  </sheetViews>
  <sheetFormatPr defaultRowHeight="15" x14ac:dyDescent="0.25"/>
  <cols>
    <col min="1" max="1" width="4" style="30" customWidth="1"/>
    <col min="2" max="11" width="10.28515625" customWidth="1"/>
    <col min="12" max="12" width="10.28515625" style="43" customWidth="1"/>
    <col min="13" max="15" width="10.28515625" customWidth="1"/>
  </cols>
  <sheetData>
    <row r="1" spans="2:13" ht="59.25" customHeight="1" x14ac:dyDescent="0.25">
      <c r="B1" s="95"/>
      <c r="C1" s="95"/>
      <c r="D1" s="95"/>
      <c r="E1" s="95"/>
      <c r="F1" s="95"/>
      <c r="G1" s="95"/>
      <c r="H1" s="95"/>
      <c r="I1" s="95"/>
      <c r="J1" s="95"/>
      <c r="K1" s="95"/>
    </row>
    <row r="2" spans="2:13" ht="15.75" thickBot="1" x14ac:dyDescent="0.3"/>
    <row r="3" spans="2:13" ht="30" customHeight="1" thickBot="1" x14ac:dyDescent="0.3">
      <c r="B3" s="25"/>
      <c r="C3" s="87" t="s">
        <v>0</v>
      </c>
      <c r="D3" s="88"/>
      <c r="E3" s="89"/>
      <c r="F3" s="1">
        <v>1</v>
      </c>
      <c r="G3" s="1">
        <v>2</v>
      </c>
      <c r="H3" s="2">
        <v>3</v>
      </c>
      <c r="I3" s="25" t="s">
        <v>1</v>
      </c>
      <c r="J3" s="1" t="s">
        <v>3</v>
      </c>
      <c r="K3" s="22" t="s">
        <v>2</v>
      </c>
    </row>
    <row r="4" spans="2:13" ht="24" customHeight="1" x14ac:dyDescent="0.25">
      <c r="B4" s="90">
        <v>1</v>
      </c>
      <c r="C4" s="91" t="str">
        <f ca="1">IF(LEFT(A4,1)="X",IFERROR(INDIRECT(ADDRESS(MATCH(A5,OFFSET(INDIRECT(ADDRESS(1,3,,,A4)),0,0,200,1),0),2,,,A4)),""),IFERROR(INDIRECT(ADDRESS(MATCH(A5,OFFSET(INDIRECT(ADDRESS(3,2,,,A4)),1,6+MAX(OFFSET(INDIRECT(ADDRESS(3,2,,,A4)),0,0,1,20)),2*MAX(OFFSET(INDIRECT(ADDRESS(3,2,,,A4)),0,0,1,20)),1),0)+3,3,,,A4)),""))</f>
        <v/>
      </c>
      <c r="D4" s="92"/>
      <c r="E4" s="93"/>
      <c r="F4" s="10" t="s">
        <v>7</v>
      </c>
      <c r="G4" s="6" t="str">
        <f ca="1">INDIRECT(ADDRESS(17,6))&amp;":"&amp;INDIRECT(ADDRESS(17,7))</f>
        <v>:</v>
      </c>
      <c r="H4" s="21" t="str">
        <f ca="1">INDIRECT(ADDRESS(20,7))&amp;":"&amp;INDIRECT(ADDRESS(20,6))</f>
        <v>:</v>
      </c>
      <c r="I4" s="94" t="str">
        <f ca="1">IF(COUNT(F5:H5)=0,"",COUNTIF(F5:H5,"&gt;0")+0.5*COUNTIF(F5:H5,0))</f>
        <v/>
      </c>
      <c r="J4" s="24"/>
      <c r="K4" s="85"/>
    </row>
    <row r="5" spans="2:13" ht="24" customHeight="1" x14ac:dyDescent="0.25">
      <c r="B5" s="73"/>
      <c r="C5" s="74"/>
      <c r="D5" s="75"/>
      <c r="E5" s="76"/>
      <c r="F5" s="14" t="s">
        <v>7</v>
      </c>
      <c r="G5" s="17" t="str">
        <f ca="1">IF(LEN(INDIRECT(ADDRESS(ROW()-1, COLUMN())))=1,"",INDIRECT(ADDRESS(17,6))-INDIRECT(ADDRESS(17,7)))</f>
        <v/>
      </c>
      <c r="H5" s="18" t="str">
        <f ca="1">IF(LEN(INDIRECT(ADDRESS(ROW()-1, COLUMN())))=1,"",INDIRECT(ADDRESS(20,7))-INDIRECT(ADDRESS(20,6)))</f>
        <v/>
      </c>
      <c r="I5" s="77"/>
      <c r="J5" s="17" t="str">
        <f ca="1">IF(COUNT(F5:H5)=0,"",SUM(F5:H5))</f>
        <v/>
      </c>
      <c r="K5" s="78"/>
    </row>
    <row r="6" spans="2:13" ht="24" customHeight="1" x14ac:dyDescent="0.25">
      <c r="B6" s="72">
        <v>2</v>
      </c>
      <c r="C6" s="74" t="str">
        <f ca="1">IF(LEFT(A6,1)="X",IFERROR(INDIRECT(ADDRESS(MATCH(A7,OFFSET(INDIRECT(ADDRESS(1,3,,,A6)),0,0,200,1),0),2,,,A6)),""),IFERROR(INDIRECT(ADDRESS(MATCH(A7,OFFSET(INDIRECT(ADDRESS(3,2,,,A6)),1,6+MAX(OFFSET(INDIRECT(ADDRESS(3,2,,,A6)),0,0,1,20)),2*MAX(OFFSET(INDIRECT(ADDRESS(3,2,,,A6)),0,0,1,20)),1),0)+3,3,,,A6)),""))</f>
        <v/>
      </c>
      <c r="D6" s="75"/>
      <c r="E6" s="76"/>
      <c r="F6" s="12" t="str">
        <f ca="1">INDIRECT(ADDRESS(17,7))&amp;":"&amp;INDIRECT(ADDRESS(17,6))</f>
        <v>:</v>
      </c>
      <c r="G6" s="8" t="s">
        <v>7</v>
      </c>
      <c r="H6" s="11" t="str">
        <f ca="1">INDIRECT(ADDRESS(14,6))&amp;":"&amp;INDIRECT(ADDRESS(14,7))</f>
        <v>:</v>
      </c>
      <c r="I6" s="77" t="str">
        <f ca="1">IF(COUNT(F7:H7)=0,"",COUNTIF(F7:H7,"&gt;0")+0.5*COUNTIF(F7:H7,0))</f>
        <v/>
      </c>
      <c r="J6" s="17"/>
      <c r="K6" s="78"/>
    </row>
    <row r="7" spans="2:13" ht="24" customHeight="1" x14ac:dyDescent="0.25">
      <c r="B7" s="73"/>
      <c r="C7" s="74"/>
      <c r="D7" s="75"/>
      <c r="E7" s="76"/>
      <c r="F7" s="23" t="str">
        <f ca="1">IF(LEN(INDIRECT(ADDRESS(ROW()-1, COLUMN())))=1,"",INDIRECT(ADDRESS(17,7))-INDIRECT(ADDRESS(17,6)))</f>
        <v/>
      </c>
      <c r="G7" s="15" t="s">
        <v>7</v>
      </c>
      <c r="H7" s="18" t="str">
        <f ca="1">IF(LEN(INDIRECT(ADDRESS(ROW()-1, COLUMN())))=1,"",INDIRECT(ADDRESS(14,6))-INDIRECT(ADDRESS(14,7)))</f>
        <v/>
      </c>
      <c r="I7" s="77"/>
      <c r="J7" s="17" t="str">
        <f ca="1">IF(COUNT(F7:H7)=0,"",SUM(F7:H7))</f>
        <v/>
      </c>
      <c r="K7" s="78"/>
    </row>
    <row r="8" spans="2:13" ht="24" customHeight="1" x14ac:dyDescent="0.25">
      <c r="B8" s="72">
        <v>3</v>
      </c>
      <c r="C8" s="74" t="str">
        <f ca="1">IF(LEFT(A8,1)="X",IFERROR(INDIRECT(ADDRESS(MATCH(A9,OFFSET(INDIRECT(ADDRESS(1,3,,,A8)),0,0,200,1),0),2,,,A8)),""),IFERROR(INDIRECT(ADDRESS(MATCH(A9,OFFSET(INDIRECT(ADDRESS(3,2,,,A8)),1,6+MAX(OFFSET(INDIRECT(ADDRESS(3,2,,,A8)),0,0,1,20)),2*MAX(OFFSET(INDIRECT(ADDRESS(3,2,,,A8)),0,0,1,20)),1),0)+3,3,,,A8)),""))</f>
        <v/>
      </c>
      <c r="D8" s="75"/>
      <c r="E8" s="76"/>
      <c r="F8" s="12" t="str">
        <f ca="1">INDIRECT(ADDRESS(20,6))&amp;":"&amp;INDIRECT(ADDRESS(20,7))</f>
        <v>:</v>
      </c>
      <c r="G8" s="7" t="str">
        <f ca="1">INDIRECT(ADDRESS(14,7))&amp;":"&amp;INDIRECT(ADDRESS(14,6))</f>
        <v>:</v>
      </c>
      <c r="H8" s="13" t="s">
        <v>7</v>
      </c>
      <c r="I8" s="77" t="str">
        <f ca="1">IF(COUNT(F9:H9)=0,"",COUNTIF(F9:H9,"&gt;0")+0.5*COUNTIF(F9:H9,0))</f>
        <v/>
      </c>
      <c r="J8" s="17"/>
      <c r="K8" s="78"/>
    </row>
    <row r="9" spans="2:13" ht="24" customHeight="1" thickBot="1" x14ac:dyDescent="0.3">
      <c r="B9" s="79"/>
      <c r="C9" s="80"/>
      <c r="D9" s="81"/>
      <c r="E9" s="82"/>
      <c r="F9" s="20" t="str">
        <f ca="1">IF(LEN(INDIRECT(ADDRESS(ROW()-1, COLUMN())))=1,"",INDIRECT(ADDRESS(20,6))-INDIRECT(ADDRESS(20,7)))</f>
        <v/>
      </c>
      <c r="G9" s="19" t="str">
        <f ca="1">IF(LEN(INDIRECT(ADDRESS(ROW()-1, COLUMN())))=1,"",INDIRECT(ADDRESS(14,7))-INDIRECT(ADDRESS(14,6)))</f>
        <v/>
      </c>
      <c r="H9" s="16" t="s">
        <v>7</v>
      </c>
      <c r="I9" s="83"/>
      <c r="J9" s="19" t="str">
        <f ca="1">IF(COUNT(F9:H9)=0,"",SUM(F9:H9))</f>
        <v/>
      </c>
      <c r="K9" s="84"/>
    </row>
    <row r="13" spans="2:13" ht="30" customHeight="1" x14ac:dyDescent="0.25">
      <c r="B13" s="68"/>
      <c r="C13" s="68"/>
      <c r="D13" s="68"/>
      <c r="E13" s="68"/>
      <c r="F13" s="68"/>
      <c r="G13" s="68"/>
      <c r="H13" s="68"/>
      <c r="I13" s="68"/>
      <c r="J13" s="68"/>
      <c r="K13" s="68"/>
    </row>
    <row r="14" spans="2:13" ht="30" customHeight="1" x14ac:dyDescent="0.25">
      <c r="B14" s="5">
        <v>2</v>
      </c>
      <c r="C14" s="69" t="str">
        <f ca="1">IF(ISBLANK(INDIRECT(ADDRESS(B14*2+2,3))),"",INDIRECT(ADDRESS(B14*2+2,3)))</f>
        <v/>
      </c>
      <c r="D14" s="69"/>
      <c r="E14" s="69"/>
      <c r="F14" s="28"/>
      <c r="G14" s="28"/>
      <c r="H14" s="69" t="str">
        <f ca="1">IF(ISBLANK(INDIRECT(ADDRESS(K14*2+2,3))),"",INDIRECT(ADDRESS(K14*2+2,3)))</f>
        <v/>
      </c>
      <c r="I14" s="69"/>
      <c r="J14" s="69"/>
      <c r="K14" s="5">
        <v>3</v>
      </c>
      <c r="M14" s="42"/>
    </row>
    <row r="15" spans="2:13" ht="30" customHeight="1" x14ac:dyDescent="0.25"/>
    <row r="16" spans="2:13" ht="30" customHeight="1" x14ac:dyDescent="0.25"/>
    <row r="17" spans="1:13" ht="30" customHeight="1" x14ac:dyDescent="0.25">
      <c r="B17" s="5">
        <v>1</v>
      </c>
      <c r="C17" s="69" t="str">
        <f ca="1">IF(ISBLANK(INDIRECT(ADDRESS(B17*2+2,3))),"",INDIRECT(ADDRESS(B17*2+2,3)))</f>
        <v/>
      </c>
      <c r="D17" s="69"/>
      <c r="E17" s="69"/>
      <c r="F17" s="28"/>
      <c r="G17" s="28"/>
      <c r="H17" s="69" t="str">
        <f ca="1">IF(ISBLANK(INDIRECT(ADDRESS(K17*2+2,3))),"",INDIRECT(ADDRESS(K17*2+2,3)))</f>
        <v/>
      </c>
      <c r="I17" s="69"/>
      <c r="J17" s="69"/>
      <c r="K17" s="5">
        <v>2</v>
      </c>
      <c r="M17" s="42"/>
    </row>
    <row r="18" spans="1:13" ht="30" customHeight="1" x14ac:dyDescent="0.25"/>
    <row r="19" spans="1:13" ht="30" customHeight="1" x14ac:dyDescent="0.25"/>
    <row r="20" spans="1:13" ht="30" customHeight="1" x14ac:dyDescent="0.25">
      <c r="B20" s="5">
        <v>3</v>
      </c>
      <c r="C20" s="69" t="str">
        <f ca="1">IF(ISBLANK(INDIRECT(ADDRESS(B20*2+2,3))),"",INDIRECT(ADDRESS(B20*2+2,3)))</f>
        <v/>
      </c>
      <c r="D20" s="69"/>
      <c r="E20" s="69"/>
      <c r="F20" s="28"/>
      <c r="G20" s="28"/>
      <c r="H20" s="69" t="str">
        <f ca="1">IF(ISBLANK(INDIRECT(ADDRESS(K20*2+2,3))),"",INDIRECT(ADDRESS(K20*2+2,3)))</f>
        <v/>
      </c>
      <c r="I20" s="69"/>
      <c r="J20" s="69"/>
      <c r="K20" s="5">
        <v>1</v>
      </c>
      <c r="M20" s="42"/>
    </row>
    <row r="23" spans="1:13" ht="21" x14ac:dyDescent="0.25">
      <c r="B23" s="68" t="str">
        <f ca="1">"Тур 1 ("&amp;IF(ISBLANK(C6),"",C6)&amp;" и "&amp;IF(ISBLANK(C8),"",C8)&amp;")"</f>
        <v>Тур 1 ( и )</v>
      </c>
      <c r="C23" s="68"/>
      <c r="D23" s="68"/>
      <c r="E23" s="68"/>
      <c r="F23" s="68"/>
      <c r="G23" s="68"/>
      <c r="H23" s="68"/>
      <c r="I23" s="68"/>
      <c r="J23" s="68"/>
      <c r="K23" s="68"/>
      <c r="L23" s="43" t="s">
        <v>11</v>
      </c>
    </row>
    <row r="25" spans="1:13" ht="21" x14ac:dyDescent="0.25">
      <c r="A25" s="30" t="s">
        <v>12</v>
      </c>
      <c r="B25" s="68" t="str">
        <f ca="1">"Тур 2 ("&amp;IF(ISBLANK(C4),"",C4)&amp;" и "&amp;IF(ISBLANK(A25),"проигравший","выигравший")&amp;" в первом туре)"</f>
        <v>Тур 2 ( и выигравший в первом туре)</v>
      </c>
      <c r="C25" s="68"/>
      <c r="D25" s="68"/>
      <c r="E25" s="68"/>
      <c r="F25" s="68"/>
      <c r="G25" s="68"/>
      <c r="H25" s="68"/>
      <c r="I25" s="68"/>
      <c r="J25" s="68"/>
      <c r="K25" s="68"/>
      <c r="L25" s="43" t="s">
        <v>11</v>
      </c>
    </row>
    <row r="27" spans="1:13" ht="21" x14ac:dyDescent="0.25">
      <c r="B27" s="68" t="str">
        <f ca="1">"Тур 3 ("&amp;IF(ISBLANK(C4),"",C4)&amp;" и "&amp;IF(NOT(ISBLANK(A25)),"проигравший","выигравший")&amp;" в первом туре)"</f>
        <v>Тур 3 ( и проигравший в первом туре)</v>
      </c>
      <c r="C27" s="68"/>
      <c r="D27" s="68"/>
      <c r="E27" s="68"/>
      <c r="F27" s="68"/>
      <c r="G27" s="68"/>
      <c r="H27" s="68"/>
      <c r="I27" s="68"/>
      <c r="J27" s="68"/>
      <c r="K27" s="68"/>
      <c r="L27" s="43" t="s">
        <v>11</v>
      </c>
    </row>
  </sheetData>
  <mergeCells count="24">
    <mergeCell ref="B27:K27"/>
    <mergeCell ref="C20:E20"/>
    <mergeCell ref="H20:J20"/>
    <mergeCell ref="B23:K23"/>
    <mergeCell ref="B13:K13"/>
    <mergeCell ref="C14:E14"/>
    <mergeCell ref="H14:J14"/>
    <mergeCell ref="B25:K25"/>
    <mergeCell ref="C17:E17"/>
    <mergeCell ref="H17:J17"/>
    <mergeCell ref="B6:B7"/>
    <mergeCell ref="C6:E7"/>
    <mergeCell ref="I6:I7"/>
    <mergeCell ref="K6:K7"/>
    <mergeCell ref="B8:B9"/>
    <mergeCell ref="C8:E9"/>
    <mergeCell ref="I8:I9"/>
    <mergeCell ref="K8:K9"/>
    <mergeCell ref="B1:K1"/>
    <mergeCell ref="C3:E3"/>
    <mergeCell ref="B4:B5"/>
    <mergeCell ref="C4:E5"/>
    <mergeCell ref="I4:I5"/>
    <mergeCell ref="K4:K5"/>
  </mergeCells>
  <printOptions horizontalCentered="1"/>
  <pageMargins left="0.31496062992125984" right="0.31496062992125984" top="0.35433070866141736" bottom="0.55118110236220474" header="0.31496062992125984" footer="0.31496062992125984"/>
  <pageSetup paperSize="9" scale="83" orientation="portrait" horizontalDpi="4294967293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L33"/>
  <sheetViews>
    <sheetView workbookViewId="0">
      <selection activeCell="F26" sqref="F26"/>
    </sheetView>
  </sheetViews>
  <sheetFormatPr defaultRowHeight="15" customHeight="1" x14ac:dyDescent="0.25"/>
  <cols>
    <col min="1" max="1" width="9.140625" style="30"/>
    <col min="2" max="15" width="9.140625" style="29" customWidth="1"/>
    <col min="16" max="16384" width="9.140625" style="29"/>
  </cols>
  <sheetData>
    <row r="1" spans="2:12" ht="59.25" customHeight="1" x14ac:dyDescent="0.25">
      <c r="B1" s="96"/>
      <c r="C1" s="96"/>
      <c r="D1" s="96"/>
      <c r="E1" s="96"/>
      <c r="F1" s="96"/>
      <c r="G1" s="96"/>
      <c r="H1" s="96"/>
      <c r="I1" s="96"/>
      <c r="J1" s="96"/>
      <c r="K1" s="96"/>
    </row>
    <row r="2" spans="2:12" ht="15" customHeight="1" x14ac:dyDescent="0.25">
      <c r="C2" s="42"/>
    </row>
    <row r="3" spans="2:12" ht="15" customHeight="1" x14ac:dyDescent="0.25">
      <c r="C3" s="42"/>
    </row>
    <row r="4" spans="2:12" ht="15" customHeight="1" x14ac:dyDescent="0.25">
      <c r="B4" s="119" t="str">
        <f ca="1">IF(LEFT(A5,1)="-",IF(ISBLANK(INDIRECT(ADDRESS(2^MID(A5,2,1)+2+(MID(A5,3,2)-1)*2^(MID(A5,2,1)+2),MID(A5,2,1)*4,,,A4))),"",IF(INDIRECT(ADDRESS(2^MID(A5,2,1)+2+(MID(A5,3,2)-1)*2^(MID(A5,2,1)+2),MID(A5,2,1)*4,,,A4))&gt;INDIRECT(ADDRESS(2^(1+MID(A5,2,1))+2^MID(A5,2,1)+2+(MID(A5,3,2)-1)*2^(MID(A5,2,1)+2),MID(A5,2,1)*4,,,A4)),INDIRECT(ADDRESS(2^(1+MID(A5,2,1))+2^MID(A5,2,1)+2+(MID(A5,3,2)-1)*2^(MID(A5,2,1)+2),MID(A5,2,1)*4-2,,,A4)),INDIRECT(ADDRESS(2^MID(A5,2,1)+2+(MID(A5,3,2)-1)*2^(MID(A5,2,1)+2),MID(A5,2,1)*4-2,,,A4)))),IF(LEFT(A4,1)="X",IFERROR(INDIRECT(ADDRESS(MATCH(A5,OFFSET(INDIRECT(ADDRESS(1,3,,,A4)),0,0,200,1),0),2,,,A4)),""),IFERROR(INDIRECT(ADDRESS(MATCH(A5,OFFSET(INDIRECT(ADDRESS(3,2,,,A4)),1,6+MAX(OFFSET(INDIRECT(ADDRESS(3,2,,,A4)),0,0,1,20)),2*MAX(OFFSET(INDIRECT(ADDRESS(3,2,,,A4)),0,0,1,20)),1),0)+3,3,,,A4)),"")))</f>
        <v/>
      </c>
      <c r="C4" s="120"/>
      <c r="D4" s="28"/>
      <c r="E4" s="32"/>
    </row>
    <row r="5" spans="2:12" ht="15" customHeight="1" x14ac:dyDescent="0.25">
      <c r="C5" s="42"/>
      <c r="E5" s="33"/>
    </row>
    <row r="6" spans="2:12" ht="15" customHeight="1" x14ac:dyDescent="0.25">
      <c r="B6" s="41" t="s">
        <v>11</v>
      </c>
      <c r="C6" s="42"/>
      <c r="E6" s="34"/>
      <c r="F6" s="121" t="str">
        <f>IF(ISBLANK(D4),"",IF(D4&gt;D8,B4,B8))</f>
        <v/>
      </c>
      <c r="G6" s="120"/>
      <c r="H6" s="28"/>
      <c r="I6" s="32"/>
    </row>
    <row r="7" spans="2:12" ht="15" customHeight="1" x14ac:dyDescent="0.25">
      <c r="C7" s="42"/>
      <c r="E7" s="34"/>
      <c r="I7" s="33"/>
    </row>
    <row r="8" spans="2:12" ht="15" customHeight="1" x14ac:dyDescent="0.25">
      <c r="B8" s="119" t="str">
        <f ca="1">IF(LEFT(A9,1)="-",IF(ISBLANK(INDIRECT(ADDRESS(2^MID(A9,2,1)+2+(MID(A9,3,2)-1)*2^(MID(A9,2,1)+2),MID(A9,2,1)*4,,,A8))),"",IF(INDIRECT(ADDRESS(2^MID(A9,2,1)+2+(MID(A9,3,2)-1)*2^(MID(A9,2,1)+2),MID(A9,2,1)*4,,,A8))&gt;INDIRECT(ADDRESS(2^(1+MID(A9,2,1))+2^MID(A9,2,1)+2+(MID(A9,3,2)-1)*2^(MID(A9,2,1)+2),MID(A9,2,1)*4,,,A8)),INDIRECT(ADDRESS(2^(1+MID(A9,2,1))+2^MID(A9,2,1)+2+(MID(A9,3,2)-1)*2^(MID(A9,2,1)+2),MID(A9,2,1)*4-2,,,A8)),INDIRECT(ADDRESS(2^MID(A9,2,1)+2+(MID(A9,3,2)-1)*2^(MID(A9,2,1)+2),MID(A9,2,1)*4-2,,,A8)))),IF(LEFT(A8,1)="X",IFERROR(INDIRECT(ADDRESS(MATCH(A9,OFFSET(INDIRECT(ADDRESS(1,3,,,A8)),0,0,200,1),0),2,,,A8)),""),IFERROR(INDIRECT(ADDRESS(MATCH(A9,OFFSET(INDIRECT(ADDRESS(3,2,,,A8)),1,6+MAX(OFFSET(INDIRECT(ADDRESS(3,2,,,A8)),0,0,1,20)),2*MAX(OFFSET(INDIRECT(ADDRESS(3,2,,,A8)),0,0,1,20)),1),0)+3,3,,,A8)),"")))</f>
        <v/>
      </c>
      <c r="C8" s="120"/>
      <c r="D8" s="28"/>
      <c r="E8" s="35"/>
      <c r="I8" s="34"/>
    </row>
    <row r="9" spans="2:12" ht="15" customHeight="1" x14ac:dyDescent="0.25">
      <c r="C9" s="42"/>
      <c r="I9" s="34"/>
    </row>
    <row r="10" spans="2:12" ht="15" customHeight="1" x14ac:dyDescent="0.25">
      <c r="C10" s="42"/>
      <c r="F10" s="41" t="s">
        <v>11</v>
      </c>
      <c r="H10" s="42"/>
      <c r="I10" s="34"/>
      <c r="J10" s="121" t="str">
        <f>IF(ISBLANK(H6),"",IF(H6&gt;H14,F6,F14))</f>
        <v/>
      </c>
      <c r="K10" s="119"/>
      <c r="L10" s="65"/>
    </row>
    <row r="11" spans="2:12" ht="15" customHeight="1" x14ac:dyDescent="0.25">
      <c r="B11"/>
      <c r="C11"/>
      <c r="D11"/>
      <c r="E11"/>
      <c r="I11" s="34"/>
    </row>
    <row r="12" spans="2:12" ht="15" customHeight="1" x14ac:dyDescent="0.25">
      <c r="B12"/>
      <c r="C12"/>
      <c r="D12"/>
      <c r="E12"/>
      <c r="I12" s="34"/>
    </row>
    <row r="13" spans="2:12" ht="15" customHeight="1" x14ac:dyDescent="0.25">
      <c r="B13"/>
      <c r="C13"/>
      <c r="D13"/>
      <c r="E13"/>
      <c r="I13" s="34"/>
    </row>
    <row r="14" spans="2:12" ht="15" customHeight="1" x14ac:dyDescent="0.25">
      <c r="B14"/>
      <c r="C14"/>
      <c r="D14"/>
      <c r="E14"/>
      <c r="F14" s="119" t="str">
        <f ca="1">IF(LEFT(E15,1)="-",IF(ISBLANK(INDIRECT(ADDRESS(2^MID(E15,2,1)+2+(MID(E15,3,2)-1)*2^(MID(E15,2,1)+2),MID(E15,2,1)*4,,,E14))),"",IF(INDIRECT(ADDRESS(2^MID(E15,2,1)+2+(MID(E15,3,2)-1)*2^(MID(E15,2,1)+2),MID(E15,2,1)*4,,,E14))&gt;INDIRECT(ADDRESS(2^(1+MID(E15,2,1))+2^MID(E15,2,1)+2+(MID(E15,3,2)-1)*2^(MID(E15,2,1)+2),MID(E15,2,1)*4,,,E14)),INDIRECT(ADDRESS(2^(1+MID(E15,2,1))+2^MID(E15,2,1)+2+(MID(E15,3,2)-1)*2^(MID(E15,2,1)+2),MID(E15,2,1)*4-2,,,E14)),INDIRECT(ADDRESS(2^MID(E15,2,1)+2+(MID(E15,3,2)-1)*2^(MID(E15,2,1)+2),MID(E15,2,1)*4-2,,,E14)))),IF(LEFT(E14,1)="X",IFERROR(INDIRECT(ADDRESS(MATCH(E15,OFFSET(INDIRECT(ADDRESS(1,3,,,E14)),0,0,200,1),0),2,,,E14)),""),IFERROR(INDIRECT(ADDRESS(MATCH(E15,OFFSET(INDIRECT(ADDRESS(3,2,,,E14)),1,6+MAX(OFFSET(INDIRECT(ADDRESS(3,2,,,E14)),0,0,1,20)),2*MAX(OFFSET(INDIRECT(ADDRESS(3,2,,,E14)),0,0,1,20)),1),0)+3,3,,,E14)),"")))</f>
        <v/>
      </c>
      <c r="G14" s="120"/>
      <c r="H14" s="28"/>
      <c r="I14" s="35"/>
    </row>
    <row r="15" spans="2:12" ht="15" customHeight="1" x14ac:dyDescent="0.25">
      <c r="B15"/>
      <c r="C15"/>
      <c r="D15"/>
      <c r="E15"/>
    </row>
    <row r="16" spans="2:12" ht="15" customHeight="1" x14ac:dyDescent="0.25">
      <c r="B16"/>
      <c r="C16"/>
      <c r="D16"/>
      <c r="E16"/>
    </row>
    <row r="19" spans="6:11" ht="15" customHeight="1" x14ac:dyDescent="0.25">
      <c r="F19" s="30"/>
      <c r="H19" s="42"/>
    </row>
    <row r="20" spans="6:11" ht="15" customHeight="1" x14ac:dyDescent="0.25">
      <c r="F20" s="30"/>
      <c r="G20"/>
      <c r="H20"/>
      <c r="I20"/>
      <c r="J20"/>
    </row>
    <row r="21" spans="6:11" ht="15" customHeight="1" x14ac:dyDescent="0.25">
      <c r="F21" s="30"/>
      <c r="G21"/>
      <c r="H21"/>
      <c r="I21"/>
      <c r="J21"/>
    </row>
    <row r="22" spans="6:11" ht="15" customHeight="1" x14ac:dyDescent="0.25">
      <c r="F22" s="119" t="str">
        <f>IF(ISBLANK(D4),"",IF(D4&gt;D8,B8,B4))</f>
        <v/>
      </c>
      <c r="G22" s="120"/>
      <c r="H22" s="28"/>
      <c r="I22" s="32"/>
    </row>
    <row r="23" spans="6:11" ht="15" customHeight="1" x14ac:dyDescent="0.25">
      <c r="I23" s="33"/>
    </row>
    <row r="24" spans="6:11" ht="15" customHeight="1" x14ac:dyDescent="0.25">
      <c r="I24" s="34"/>
    </row>
    <row r="25" spans="6:11" ht="15" customHeight="1" x14ac:dyDescent="0.25">
      <c r="I25" s="34"/>
    </row>
    <row r="26" spans="6:11" ht="15" customHeight="1" x14ac:dyDescent="0.25">
      <c r="F26" s="41" t="s">
        <v>11</v>
      </c>
      <c r="H26" s="42"/>
      <c r="I26" s="34"/>
      <c r="J26" s="121" t="str">
        <f>IF(ISBLANK(H22),"",IF(H22&gt;H30,F22,F30))</f>
        <v/>
      </c>
      <c r="K26" s="119"/>
    </row>
    <row r="27" spans="6:11" ht="15" customHeight="1" x14ac:dyDescent="0.25">
      <c r="I27" s="34"/>
    </row>
    <row r="28" spans="6:11" ht="15" customHeight="1" x14ac:dyDescent="0.25">
      <c r="I28" s="34"/>
    </row>
    <row r="29" spans="6:11" ht="15" customHeight="1" x14ac:dyDescent="0.25">
      <c r="I29" s="34"/>
    </row>
    <row r="30" spans="6:11" ht="15" customHeight="1" x14ac:dyDescent="0.25">
      <c r="F30" s="119" t="str">
        <f>IF(ISBLANK(H6),"",IF(H6&gt;H14,F14,F6))</f>
        <v/>
      </c>
      <c r="G30" s="120"/>
      <c r="H30" s="28"/>
      <c r="I30" s="35"/>
    </row>
    <row r="31" spans="6:11" ht="15" customHeight="1" x14ac:dyDescent="0.25">
      <c r="F31" s="30"/>
      <c r="G31"/>
      <c r="H31"/>
      <c r="I31"/>
      <c r="J31"/>
    </row>
    <row r="32" spans="6:11" ht="15" customHeight="1" x14ac:dyDescent="0.25">
      <c r="F32" s="30"/>
      <c r="G32"/>
      <c r="H32"/>
      <c r="I32"/>
      <c r="J32"/>
    </row>
    <row r="33" spans="6:6" ht="15" customHeight="1" x14ac:dyDescent="0.25">
      <c r="F33" s="30"/>
    </row>
  </sheetData>
  <mergeCells count="9">
    <mergeCell ref="B1:K1"/>
    <mergeCell ref="F22:G22"/>
    <mergeCell ref="J26:K26"/>
    <mergeCell ref="F30:G30"/>
    <mergeCell ref="B4:C4"/>
    <mergeCell ref="F6:G6"/>
    <mergeCell ref="B8:C8"/>
    <mergeCell ref="J10:K10"/>
    <mergeCell ref="F14:G14"/>
  </mergeCells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6">
    <pageSetUpPr fitToPage="1"/>
  </sheetPr>
  <dimension ref="A1:O40"/>
  <sheetViews>
    <sheetView zoomScaleNormal="100" workbookViewId="0">
      <selection activeCell="B1" sqref="B1:K1"/>
    </sheetView>
  </sheetViews>
  <sheetFormatPr defaultRowHeight="15" customHeight="1" x14ac:dyDescent="0.25"/>
  <cols>
    <col min="1" max="1" width="9.140625" style="30"/>
    <col min="2" max="15" width="9.140625" style="29" customWidth="1"/>
    <col min="16" max="16384" width="9.140625" style="29"/>
  </cols>
  <sheetData>
    <row r="1" spans="2:13" ht="59.25" customHeight="1" x14ac:dyDescent="0.25">
      <c r="B1" s="96"/>
      <c r="C1" s="96"/>
      <c r="D1" s="96"/>
      <c r="E1" s="96"/>
      <c r="F1" s="96"/>
      <c r="G1" s="96"/>
      <c r="H1" s="96"/>
      <c r="I1" s="96"/>
      <c r="J1" s="96"/>
      <c r="K1" s="96"/>
    </row>
    <row r="2" spans="2:13" ht="15" customHeight="1" x14ac:dyDescent="0.25">
      <c r="C2" s="42"/>
    </row>
    <row r="3" spans="2:13" ht="15" customHeight="1" x14ac:dyDescent="0.25">
      <c r="C3" s="42"/>
    </row>
    <row r="4" spans="2:13" ht="15" customHeight="1" x14ac:dyDescent="0.25">
      <c r="B4" s="119" t="str">
        <f ca="1">IF(LEFT(A5,1)="-",IF(ISBLANK(INDIRECT(ADDRESS(2^MID(A5,2,1)+2+(MID(A5,3,2)-1)*2^(MID(A5,2,1)+2),MID(A5,2,1)*4,,,A4))),"",IF(INDIRECT(ADDRESS(2^MID(A5,2,1)+2+(MID(A5,3,2)-1)*2^(MID(A5,2,1)+2),MID(A5,2,1)*4,,,A4))&gt;INDIRECT(ADDRESS(2^(1+MID(A5,2,1))+2^MID(A5,2,1)+2+(MID(A5,3,2)-1)*2^(MID(A5,2,1)+2),MID(A5,2,1)*4,,,A4)),INDIRECT(ADDRESS(2^(1+MID(A5,2,1))+2^MID(A5,2,1)+2+(MID(A5,3,2)-1)*2^(MID(A5,2,1)+2),MID(A5,2,1)*4-2,,,A4)),INDIRECT(ADDRESS(2^MID(A5,2,1)+2+(MID(A5,3,2)-1)*2^(MID(A5,2,1)+2),MID(A5,2,1)*4-2,,,A4)))),IF(LEFT(A4,1)="X",IFERROR(INDIRECT(ADDRESS(MATCH(A5,OFFSET(INDIRECT(ADDRESS(1,3,,,A4)),0,0,200,1),0),2,,,A4)),""),IFERROR(INDIRECT(ADDRESS(MATCH(A5,OFFSET(INDIRECT(ADDRESS(3,2,,,A4)),1,6+MAX(OFFSET(INDIRECT(ADDRESS(3,2,,,A4)),0,0,1,20)),2*MAX(OFFSET(INDIRECT(ADDRESS(3,2,,,A4)),0,0,1,20)),1),0)+3,3,,,A4)),"")))</f>
        <v/>
      </c>
      <c r="C4" s="120"/>
      <c r="D4" s="28"/>
      <c r="E4" s="32"/>
    </row>
    <row r="5" spans="2:13" ht="15" customHeight="1" x14ac:dyDescent="0.25">
      <c r="C5" s="42"/>
      <c r="E5" s="33"/>
    </row>
    <row r="6" spans="2:13" ht="15" customHeight="1" x14ac:dyDescent="0.25">
      <c r="B6" s="41" t="s">
        <v>11</v>
      </c>
      <c r="C6" s="42"/>
      <c r="E6" s="34"/>
      <c r="F6" s="121" t="str">
        <f>IF(ISBLANK(D4),"",IF(D4&gt;D8,B4,B8))</f>
        <v/>
      </c>
      <c r="G6" s="120"/>
      <c r="H6" s="28"/>
      <c r="I6" s="32"/>
    </row>
    <row r="7" spans="2:13" ht="15" customHeight="1" x14ac:dyDescent="0.25">
      <c r="C7" s="42"/>
      <c r="E7" s="34"/>
      <c r="I7" s="33"/>
    </row>
    <row r="8" spans="2:13" ht="15" customHeight="1" x14ac:dyDescent="0.25">
      <c r="B8" s="119" t="str">
        <f ca="1">IF(LEFT(A9,1)="-",IF(ISBLANK(INDIRECT(ADDRESS(2^MID(A9,2,1)+2+(MID(A9,3,2)-1)*2^(MID(A9,2,1)+2),MID(A9,2,1)*4,,,A8))),"",IF(INDIRECT(ADDRESS(2^MID(A9,2,1)+2+(MID(A9,3,2)-1)*2^(MID(A9,2,1)+2),MID(A9,2,1)*4,,,A8))&gt;INDIRECT(ADDRESS(2^(1+MID(A9,2,1))+2^MID(A9,2,1)+2+(MID(A9,3,2)-1)*2^(MID(A9,2,1)+2),MID(A9,2,1)*4,,,A8)),INDIRECT(ADDRESS(2^(1+MID(A9,2,1))+2^MID(A9,2,1)+2+(MID(A9,3,2)-1)*2^(MID(A9,2,1)+2),MID(A9,2,1)*4-2,,,A8)),INDIRECT(ADDRESS(2^MID(A9,2,1)+2+(MID(A9,3,2)-1)*2^(MID(A9,2,1)+2),MID(A9,2,1)*4-2,,,A8)))),IF(LEFT(A8,1)="X",IFERROR(INDIRECT(ADDRESS(MATCH(A9,OFFSET(INDIRECT(ADDRESS(1,3,,,A8)),0,0,200,1),0),2,,,A8)),""),IFERROR(INDIRECT(ADDRESS(MATCH(A9,OFFSET(INDIRECT(ADDRESS(3,2,,,A8)),1,6+MAX(OFFSET(INDIRECT(ADDRESS(3,2,,,A8)),0,0,1,20)),2*MAX(OFFSET(INDIRECT(ADDRESS(3,2,,,A8)),0,0,1,20)),1),0)+3,3,,,A8)),"")))</f>
        <v/>
      </c>
      <c r="C8" s="120"/>
      <c r="D8" s="28"/>
      <c r="E8" s="35"/>
      <c r="I8" s="34"/>
    </row>
    <row r="9" spans="2:13" ht="15" customHeight="1" x14ac:dyDescent="0.25">
      <c r="C9" s="42"/>
      <c r="I9" s="34"/>
    </row>
    <row r="10" spans="2:13" ht="15" customHeight="1" x14ac:dyDescent="0.25">
      <c r="C10" s="42"/>
      <c r="F10" s="41" t="s">
        <v>11</v>
      </c>
      <c r="H10" s="42"/>
      <c r="I10" s="34"/>
      <c r="J10" s="121" t="str">
        <f>IF(ISBLANK(H6),"",IF(H6&gt;H14,F6,F14))</f>
        <v/>
      </c>
      <c r="K10" s="119"/>
      <c r="L10" s="28"/>
      <c r="M10" s="32"/>
    </row>
    <row r="11" spans="2:13" ht="15" customHeight="1" x14ac:dyDescent="0.25">
      <c r="C11" s="42"/>
      <c r="I11" s="34"/>
      <c r="M11" s="33"/>
    </row>
    <row r="12" spans="2:13" ht="15" customHeight="1" x14ac:dyDescent="0.25">
      <c r="B12" s="119" t="str">
        <f ca="1">IF(LEFT(A13,1)="-",IF(ISBLANK(INDIRECT(ADDRESS(2^MID(A13,2,1)+2+(MID(A13,3,2)-1)*2^(MID(A13,2,1)+2),MID(A13,2,1)*4,,,A12))),"",IF(INDIRECT(ADDRESS(2^MID(A13,2,1)+2+(MID(A13,3,2)-1)*2^(MID(A13,2,1)+2),MID(A13,2,1)*4,,,A12))&gt;INDIRECT(ADDRESS(2^(1+MID(A13,2,1))+2^MID(A13,2,1)+2+(MID(A13,3,2)-1)*2^(MID(A13,2,1)+2),MID(A13,2,1)*4,,,A12)),INDIRECT(ADDRESS(2^(1+MID(A13,2,1))+2^MID(A13,2,1)+2+(MID(A13,3,2)-1)*2^(MID(A13,2,1)+2),MID(A13,2,1)*4-2,,,A12)),INDIRECT(ADDRESS(2^MID(A13,2,1)+2+(MID(A13,3,2)-1)*2^(MID(A13,2,1)+2),MID(A13,2,1)*4-2,,,A12)))),IF(LEFT(A12,1)="X",IFERROR(INDIRECT(ADDRESS(MATCH(A13,OFFSET(INDIRECT(ADDRESS(1,3,,,A12)),0,0,200,1),0),2,,,A12)),""),IFERROR(INDIRECT(ADDRESS(MATCH(A13,OFFSET(INDIRECT(ADDRESS(3,2,,,A12)),1,6+MAX(OFFSET(INDIRECT(ADDRESS(3,2,,,A12)),0,0,1,20)),2*MAX(OFFSET(INDIRECT(ADDRESS(3,2,,,A12)),0,0,1,20)),1),0)+3,3,,,A12)),"")))</f>
        <v/>
      </c>
      <c r="C12" s="120"/>
      <c r="D12" s="28"/>
      <c r="E12" s="32"/>
      <c r="I12" s="34"/>
      <c r="M12" s="34"/>
    </row>
    <row r="13" spans="2:13" ht="15" customHeight="1" x14ac:dyDescent="0.25">
      <c r="C13" s="42"/>
      <c r="E13" s="33"/>
      <c r="I13" s="34"/>
      <c r="M13" s="34"/>
    </row>
    <row r="14" spans="2:13" ht="15" customHeight="1" x14ac:dyDescent="0.25">
      <c r="B14" s="41" t="s">
        <v>11</v>
      </c>
      <c r="C14" s="42"/>
      <c r="E14" s="34"/>
      <c r="F14" s="121" t="str">
        <f>IF(ISBLANK(D12),"",IF(D12&gt;D16,B12,B16))</f>
        <v/>
      </c>
      <c r="G14" s="120"/>
      <c r="H14" s="28"/>
      <c r="I14" s="35"/>
      <c r="M14" s="34"/>
    </row>
    <row r="15" spans="2:13" ht="15" customHeight="1" x14ac:dyDescent="0.25">
      <c r="E15" s="34"/>
      <c r="M15" s="34"/>
    </row>
    <row r="16" spans="2:13" ht="15" customHeight="1" x14ac:dyDescent="0.25">
      <c r="B16" s="119" t="str">
        <f ca="1">IF(LEFT(A17,1)="-",IF(ISBLANK(INDIRECT(ADDRESS(2^MID(A17,2,1)+2+(MID(A17,3,2)-1)*2^(MID(A17,2,1)+2),MID(A17,2,1)*4,,,A16))),"",IF(INDIRECT(ADDRESS(2^MID(A17,2,1)+2+(MID(A17,3,2)-1)*2^(MID(A17,2,1)+2),MID(A17,2,1)*4,,,A16))&gt;INDIRECT(ADDRESS(2^(1+MID(A17,2,1))+2^MID(A17,2,1)+2+(MID(A17,3,2)-1)*2^(MID(A17,2,1)+2),MID(A17,2,1)*4,,,A16)),INDIRECT(ADDRESS(2^(1+MID(A17,2,1))+2^MID(A17,2,1)+2+(MID(A17,3,2)-1)*2^(MID(A17,2,1)+2),MID(A17,2,1)*4-2,,,A16)),INDIRECT(ADDRESS(2^MID(A17,2,1)+2+(MID(A17,3,2)-1)*2^(MID(A17,2,1)+2),MID(A17,2,1)*4-2,,,A16)))),IF(LEFT(A16,1)="X",IFERROR(INDIRECT(ADDRESS(MATCH(A17,OFFSET(INDIRECT(ADDRESS(1,3,,,A16)),0,0,200,1),0),2,,,A16)),""),IFERROR(INDIRECT(ADDRESS(MATCH(A17,OFFSET(INDIRECT(ADDRESS(3,2,,,A16)),1,6+MAX(OFFSET(INDIRECT(ADDRESS(3,2,,,A16)),0,0,1,20)),2*MAX(OFFSET(INDIRECT(ADDRESS(3,2,,,A16)),0,0,1,20)),1),0)+3,3,,,A16)),"")))</f>
        <v/>
      </c>
      <c r="C16" s="120"/>
      <c r="D16" s="28"/>
      <c r="E16" s="35"/>
      <c r="M16" s="34"/>
    </row>
    <row r="17" spans="2:15" ht="15" customHeight="1" x14ac:dyDescent="0.25">
      <c r="M17" s="34"/>
    </row>
    <row r="18" spans="2:15" ht="15" customHeight="1" x14ac:dyDescent="0.25">
      <c r="B18" s="41"/>
      <c r="J18" s="41" t="s">
        <v>11</v>
      </c>
      <c r="L18" s="42"/>
      <c r="M18" s="34"/>
      <c r="N18" s="121" t="str">
        <f>IF(ISBLANK(L10),"",IF(L10&gt;L26,J10,J26))</f>
        <v/>
      </c>
      <c r="O18" s="119"/>
    </row>
    <row r="19" spans="2:15" ht="15" customHeight="1" x14ac:dyDescent="0.25">
      <c r="M19" s="34"/>
    </row>
    <row r="20" spans="2:15" ht="15" customHeight="1" x14ac:dyDescent="0.25">
      <c r="B20" s="119" t="str">
        <f ca="1">IF(LEFT(A21,1)="-",IF(ISBLANK(INDIRECT(ADDRESS(2^MID(A21,2,1)+2+(MID(A21,3,2)-1)*2^(MID(A21,2,1)+2),MID(A21,2,1)*4,,,A20))),"",IF(INDIRECT(ADDRESS(2^MID(A21,2,1)+2+(MID(A21,3,2)-1)*2^(MID(A21,2,1)+2),MID(A21,2,1)*4,,,A20))&gt;INDIRECT(ADDRESS(2^(1+MID(A21,2,1))+2^MID(A21,2,1)+2+(MID(A21,3,2)-1)*2^(MID(A21,2,1)+2),MID(A21,2,1)*4,,,A20)),INDIRECT(ADDRESS(2^(1+MID(A21,2,1))+2^MID(A21,2,1)+2+(MID(A21,3,2)-1)*2^(MID(A21,2,1)+2),MID(A21,2,1)*4-2,,,A20)),INDIRECT(ADDRESS(2^MID(A21,2,1)+2+(MID(A21,3,2)-1)*2^(MID(A21,2,1)+2),MID(A21,2,1)*4-2,,,A20)))),IF(LEFT(A20,1)="X",IFERROR(INDIRECT(ADDRESS(MATCH(A21,OFFSET(INDIRECT(ADDRESS(1,3,,,A20)),0,0,200,1),0),2,,,A20)),""),IFERROR(INDIRECT(ADDRESS(MATCH(A21,OFFSET(INDIRECT(ADDRESS(3,2,,,A20)),1,6+MAX(OFFSET(INDIRECT(ADDRESS(3,2,,,A20)),0,0,1,20)),2*MAX(OFFSET(INDIRECT(ADDRESS(3,2,,,A20)),0,0,1,20)),1),0)+3,3,,,A20)),"")))</f>
        <v/>
      </c>
      <c r="C20" s="120"/>
      <c r="D20" s="28"/>
      <c r="E20" s="32"/>
      <c r="M20" s="34"/>
    </row>
    <row r="21" spans="2:15" ht="15" customHeight="1" x14ac:dyDescent="0.25">
      <c r="E21" s="33"/>
      <c r="M21" s="34"/>
    </row>
    <row r="22" spans="2:15" ht="15" customHeight="1" x14ac:dyDescent="0.25">
      <c r="B22" s="41" t="s">
        <v>11</v>
      </c>
      <c r="C22" s="42"/>
      <c r="E22" s="34"/>
      <c r="F22" s="121" t="str">
        <f>IF(ISBLANK(D20),"",IF(D20&gt;D24,B20,B24))</f>
        <v/>
      </c>
      <c r="G22" s="120"/>
      <c r="H22" s="28"/>
      <c r="I22" s="32"/>
      <c r="M22" s="34"/>
    </row>
    <row r="23" spans="2:15" ht="15" customHeight="1" x14ac:dyDescent="0.25">
      <c r="E23" s="34"/>
      <c r="I23" s="33"/>
      <c r="M23" s="34"/>
    </row>
    <row r="24" spans="2:15" ht="15" customHeight="1" x14ac:dyDescent="0.25">
      <c r="B24" s="119" t="str">
        <f ca="1">IF(LEFT(A25,1)="-",IF(ISBLANK(INDIRECT(ADDRESS(2^MID(A25,2,1)+2+(MID(A25,3,2)-1)*2^(MID(A25,2,1)+2),MID(A25,2,1)*4,,,A24))),"",IF(INDIRECT(ADDRESS(2^MID(A25,2,1)+2+(MID(A25,3,2)-1)*2^(MID(A25,2,1)+2),MID(A25,2,1)*4,,,A24))&gt;INDIRECT(ADDRESS(2^(1+MID(A25,2,1))+2^MID(A25,2,1)+2+(MID(A25,3,2)-1)*2^(MID(A25,2,1)+2),MID(A25,2,1)*4,,,A24)),INDIRECT(ADDRESS(2^(1+MID(A25,2,1))+2^MID(A25,2,1)+2+(MID(A25,3,2)-1)*2^(MID(A25,2,1)+2),MID(A25,2,1)*4-2,,,A24)),INDIRECT(ADDRESS(2^MID(A25,2,1)+2+(MID(A25,3,2)-1)*2^(MID(A25,2,1)+2),MID(A25,2,1)*4-2,,,A24)))),IF(LEFT(A24,1)="X",IFERROR(INDIRECT(ADDRESS(MATCH(A25,OFFSET(INDIRECT(ADDRESS(1,3,,,A24)),0,0,200,1),0),2,,,A24)),""),IFERROR(INDIRECT(ADDRESS(MATCH(A25,OFFSET(INDIRECT(ADDRESS(3,2,,,A24)),1,6+MAX(OFFSET(INDIRECT(ADDRESS(3,2,,,A24)),0,0,1,20)),2*MAX(OFFSET(INDIRECT(ADDRESS(3,2,,,A24)),0,0,1,20)),1),0)+3,3,,,A24)),"")))</f>
        <v/>
      </c>
      <c r="C24" s="120"/>
      <c r="D24" s="28"/>
      <c r="E24" s="35"/>
      <c r="I24" s="34"/>
      <c r="M24" s="34"/>
    </row>
    <row r="25" spans="2:15" ht="15" customHeight="1" x14ac:dyDescent="0.25">
      <c r="I25" s="34"/>
      <c r="M25" s="34"/>
    </row>
    <row r="26" spans="2:15" ht="15" customHeight="1" x14ac:dyDescent="0.25">
      <c r="F26" s="41" t="s">
        <v>11</v>
      </c>
      <c r="H26" s="42"/>
      <c r="I26" s="34"/>
      <c r="J26" s="121" t="str">
        <f>IF(ISBLANK(H22),"",IF(H22&gt;H30,F22,F30))</f>
        <v/>
      </c>
      <c r="K26" s="120"/>
      <c r="L26" s="28"/>
      <c r="M26" s="35"/>
    </row>
    <row r="27" spans="2:15" ht="15" customHeight="1" x14ac:dyDescent="0.25">
      <c r="I27" s="34"/>
    </row>
    <row r="28" spans="2:15" ht="15" customHeight="1" x14ac:dyDescent="0.25">
      <c r="B28" s="119" t="str">
        <f ca="1">IF(LEFT(A29,1)="-",IF(ISBLANK(INDIRECT(ADDRESS(2^MID(A29,2,1)+2+(MID(A29,3,2)-1)*2^(MID(A29,2,1)+2),MID(A29,2,1)*4,,,A28))),"",IF(INDIRECT(ADDRESS(2^MID(A29,2,1)+2+(MID(A29,3,2)-1)*2^(MID(A29,2,1)+2),MID(A29,2,1)*4,,,A28))&gt;INDIRECT(ADDRESS(2^(1+MID(A29,2,1))+2^MID(A29,2,1)+2+(MID(A29,3,2)-1)*2^(MID(A29,2,1)+2),MID(A29,2,1)*4,,,A28)),INDIRECT(ADDRESS(2^(1+MID(A29,2,1))+2^MID(A29,2,1)+2+(MID(A29,3,2)-1)*2^(MID(A29,2,1)+2),MID(A29,2,1)*4-2,,,A28)),INDIRECT(ADDRESS(2^MID(A29,2,1)+2+(MID(A29,3,2)-1)*2^(MID(A29,2,1)+2),MID(A29,2,1)*4-2,,,A28)))),IF(LEFT(A28,1)="X",IFERROR(INDIRECT(ADDRESS(MATCH(A29,OFFSET(INDIRECT(ADDRESS(1,3,,,A28)),0,0,200,1),0),2,,,A28)),""),IFERROR(INDIRECT(ADDRESS(MATCH(A29,OFFSET(INDIRECT(ADDRESS(3,2,,,A28)),1,6+MAX(OFFSET(INDIRECT(ADDRESS(3,2,,,A28)),0,0,1,20)),2*MAX(OFFSET(INDIRECT(ADDRESS(3,2,,,A28)),0,0,1,20)),1),0)+3,3,,,A28)),"")))</f>
        <v/>
      </c>
      <c r="C28" s="120"/>
      <c r="D28" s="28"/>
      <c r="E28" s="32"/>
      <c r="I28" s="34"/>
    </row>
    <row r="29" spans="2:15" ht="15" customHeight="1" x14ac:dyDescent="0.25">
      <c r="E29" s="33"/>
      <c r="I29" s="34"/>
    </row>
    <row r="30" spans="2:15" ht="15" customHeight="1" x14ac:dyDescent="0.25">
      <c r="B30" s="41" t="s">
        <v>11</v>
      </c>
      <c r="C30" s="42"/>
      <c r="E30" s="34"/>
      <c r="F30" s="121" t="str">
        <f>IF(ISBLANK(D28),"",IF(D28&gt;D32,B28,B32))</f>
        <v/>
      </c>
      <c r="G30" s="120"/>
      <c r="H30" s="28"/>
      <c r="I30" s="35"/>
    </row>
    <row r="31" spans="2:15" ht="15" customHeight="1" x14ac:dyDescent="0.25">
      <c r="E31" s="34"/>
    </row>
    <row r="32" spans="2:15" ht="15" customHeight="1" x14ac:dyDescent="0.25">
      <c r="B32" s="119" t="str">
        <f ca="1">IF(LEFT(A33,1)="-",IF(ISBLANK(INDIRECT(ADDRESS(2^MID(A33,2,1)+2+(MID(A33,3,2)-1)*2^(MID(A33,2,1)+2),MID(A33,2,1)*4,,,A32))),"",IF(INDIRECT(ADDRESS(2^MID(A33,2,1)+2+(MID(A33,3,2)-1)*2^(MID(A33,2,1)+2),MID(A33,2,1)*4,,,A32))&gt;INDIRECT(ADDRESS(2^(1+MID(A33,2,1))+2^MID(A33,2,1)+2+(MID(A33,3,2)-1)*2^(MID(A33,2,1)+2),MID(A33,2,1)*4,,,A32)),INDIRECT(ADDRESS(2^(1+MID(A33,2,1))+2^MID(A33,2,1)+2+(MID(A33,3,2)-1)*2^(MID(A33,2,1)+2),MID(A33,2,1)*4-2,,,A32)),INDIRECT(ADDRESS(2^MID(A33,2,1)+2+(MID(A33,3,2)-1)*2^(MID(A33,2,1)+2),MID(A33,2,1)*4-2,,,A32)))),IF(LEFT(A32,1)="X",IFERROR(INDIRECT(ADDRESS(MATCH(A33,OFFSET(INDIRECT(ADDRESS(1,3,,,A32)),0,0,200,1),0),2,,,A32)),""),IFERROR(INDIRECT(ADDRESS(MATCH(A33,OFFSET(INDIRECT(ADDRESS(3,2,,,A32)),1,6+MAX(OFFSET(INDIRECT(ADDRESS(3,2,,,A32)),0,0,1,20)),2*MAX(OFFSET(INDIRECT(ADDRESS(3,2,,,A32)),0,0,1,20)),1),0)+3,3,,,A32)),"")))</f>
        <v/>
      </c>
      <c r="C32" s="120"/>
      <c r="D32" s="28"/>
      <c r="E32" s="35"/>
    </row>
    <row r="36" spans="2:7" ht="15" customHeight="1" x14ac:dyDescent="0.25">
      <c r="B36" s="119" t="str">
        <f>IF(ISBLANK(H6),"",IF(H6&gt;H14,F14,F6))</f>
        <v/>
      </c>
      <c r="C36" s="120"/>
      <c r="D36" s="28"/>
      <c r="E36" s="32"/>
      <c r="F36" s="122"/>
      <c r="G36" s="122"/>
    </row>
    <row r="37" spans="2:7" ht="15" customHeight="1" x14ac:dyDescent="0.25">
      <c r="E37" s="33"/>
    </row>
    <row r="38" spans="2:7" ht="15" customHeight="1" x14ac:dyDescent="0.25">
      <c r="B38" s="41" t="s">
        <v>11</v>
      </c>
      <c r="E38" s="34"/>
      <c r="F38" s="121" t="str">
        <f>IF(ISBLANK(D36),"",IF(D36&gt;D40,B36,B40))</f>
        <v/>
      </c>
      <c r="G38" s="119"/>
    </row>
    <row r="39" spans="2:7" ht="15" customHeight="1" x14ac:dyDescent="0.25">
      <c r="E39" s="34"/>
    </row>
    <row r="40" spans="2:7" ht="15" customHeight="1" x14ac:dyDescent="0.25">
      <c r="B40" s="119" t="str">
        <f>IF(ISBLANK(H22),"",IF(H22&gt;H30,F30,F22))</f>
        <v/>
      </c>
      <c r="C40" s="120"/>
      <c r="D40" s="28"/>
      <c r="E40" s="35"/>
    </row>
  </sheetData>
  <mergeCells count="20">
    <mergeCell ref="B1:K1"/>
    <mergeCell ref="B4:C4"/>
    <mergeCell ref="F6:G6"/>
    <mergeCell ref="B8:C8"/>
    <mergeCell ref="J10:K10"/>
    <mergeCell ref="B12:C12"/>
    <mergeCell ref="N18:O18"/>
    <mergeCell ref="B20:C20"/>
    <mergeCell ref="F22:G22"/>
    <mergeCell ref="B16:C16"/>
    <mergeCell ref="F14:G14"/>
    <mergeCell ref="J26:K26"/>
    <mergeCell ref="B24:C24"/>
    <mergeCell ref="B40:C40"/>
    <mergeCell ref="B28:C28"/>
    <mergeCell ref="F30:G30"/>
    <mergeCell ref="B32:C32"/>
    <mergeCell ref="B36:C36"/>
    <mergeCell ref="F36:G36"/>
    <mergeCell ref="F38:G38"/>
  </mergeCells>
  <pageMargins left="0.70866141732283472" right="0.70866141732283472" top="0.74803149606299213" bottom="0.74803149606299213" header="0.31496062992125984" footer="0.31496062992125984"/>
  <pageSetup paperSize="9" scale="78" orientation="landscape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7">
    <pageSetUpPr fitToPage="1"/>
  </sheetPr>
  <dimension ref="A1:S72"/>
  <sheetViews>
    <sheetView topLeftCell="A31" zoomScaleNormal="100" workbookViewId="0">
      <selection activeCell="H59" sqref="H59"/>
    </sheetView>
  </sheetViews>
  <sheetFormatPr defaultRowHeight="15" customHeight="1" x14ac:dyDescent="0.25"/>
  <cols>
    <col min="1" max="1" width="9.140625" style="30" customWidth="1"/>
    <col min="2" max="4" width="9.140625" style="29" customWidth="1"/>
    <col min="5" max="5" width="9.140625" style="30" customWidth="1"/>
    <col min="6" max="17" width="9.140625" style="29" customWidth="1"/>
    <col min="18" max="16384" width="9.140625" style="29"/>
  </cols>
  <sheetData>
    <row r="1" spans="2:13" ht="59.25" customHeight="1" x14ac:dyDescent="0.25">
      <c r="B1" s="96"/>
      <c r="C1" s="96"/>
      <c r="D1" s="96"/>
      <c r="E1" s="96"/>
      <c r="F1" s="96"/>
      <c r="G1" s="96"/>
      <c r="H1" s="96"/>
      <c r="I1" s="96"/>
      <c r="J1" s="96"/>
      <c r="K1" s="96"/>
    </row>
    <row r="4" spans="2:13" ht="15" customHeight="1" x14ac:dyDescent="0.25">
      <c r="B4" s="119" t="str">
        <f ca="1">IF(LEFT(A5,1)="-",IF(ISBLANK(INDIRECT(ADDRESS(2^MID(A5,2,1)+2+(MID(A5,3,2)-1)*2^(MID(A5,2,1)+2),MID(A5,2,1)*4,,,A4))),"",IF(INDIRECT(ADDRESS(2^MID(A5,2,1)+2+(MID(A5,3,2)-1)*2^(MID(A5,2,1)+2),MID(A5,2,1)*4,,,A4))&gt;INDIRECT(ADDRESS(2^(1+MID(A5,2,1))+2^MID(A5,2,1)+2+(MID(A5,3,2)-1)*2^(MID(A5,2,1)+2),MID(A5,2,1)*4,,,A4)),INDIRECT(ADDRESS(2^(1+MID(A5,2,1))+2^MID(A5,2,1)+2+(MID(A5,3,2)-1)*2^(MID(A5,2,1)+2),MID(A5,2,1)*4-2,,,A4)),INDIRECT(ADDRESS(2^MID(A5,2,1)+2+(MID(A5,3,2)-1)*2^(MID(A5,2,1)+2),MID(A5,2,1)*4-2,,,A4)))),IF(LEFT(A4,1)="X",IFERROR(INDIRECT(ADDRESS(MATCH(A5,OFFSET(INDIRECT(ADDRESS(1,3,,,A4)),0,0,200,1),0),2,,,A4)),""),IFERROR(INDIRECT(ADDRESS(MATCH(A5,OFFSET(INDIRECT(ADDRESS(3,2,,,A4)),1,6+MAX(OFFSET(INDIRECT(ADDRESS(3,2,,,A4)),0,0,1,20)),2*MAX(OFFSET(INDIRECT(ADDRESS(3,2,,,A4)),0,0,1,20)),1),0)+3,3,,,A4)),"")))</f>
        <v/>
      </c>
      <c r="C4" s="120"/>
      <c r="D4" s="28"/>
      <c r="E4" s="37"/>
    </row>
    <row r="5" spans="2:13" ht="15" customHeight="1" x14ac:dyDescent="0.25">
      <c r="C5" s="42"/>
      <c r="E5" s="38"/>
    </row>
    <row r="6" spans="2:13" ht="15" customHeight="1" x14ac:dyDescent="0.25">
      <c r="B6" s="41" t="s">
        <v>11</v>
      </c>
      <c r="C6" s="42"/>
      <c r="E6" s="39"/>
      <c r="F6" s="121" t="str">
        <f>IF(ISBLANK(D4),"",IF(D4&gt;D8,B4,B8))</f>
        <v/>
      </c>
      <c r="G6" s="120"/>
      <c r="H6" s="28"/>
      <c r="I6" s="32"/>
    </row>
    <row r="7" spans="2:13" ht="15" customHeight="1" x14ac:dyDescent="0.25">
      <c r="E7" s="39"/>
      <c r="I7" s="33"/>
    </row>
    <row r="8" spans="2:13" ht="15" customHeight="1" x14ac:dyDescent="0.25">
      <c r="B8" s="119" t="str">
        <f ca="1">IF(LEFT(A9,1)="-",IF(ISBLANK(INDIRECT(ADDRESS(2^MID(A9,2,1)+2+(MID(A9,3,2)-1)*2^(MID(A9,2,1)+2),MID(A9,2,1)*4,,,A8))),"",IF(INDIRECT(ADDRESS(2^MID(A9,2,1)+2+(MID(A9,3,2)-1)*2^(MID(A9,2,1)+2),MID(A9,2,1)*4,,,A8))&gt;INDIRECT(ADDRESS(2^(1+MID(A9,2,1))+2^MID(A9,2,1)+2+(MID(A9,3,2)-1)*2^(MID(A9,2,1)+2),MID(A9,2,1)*4,,,A8)),INDIRECT(ADDRESS(2^(1+MID(A9,2,1))+2^MID(A9,2,1)+2+(MID(A9,3,2)-1)*2^(MID(A9,2,1)+2),MID(A9,2,1)*4-2,,,A8)),INDIRECT(ADDRESS(2^MID(A9,2,1)+2+(MID(A9,3,2)-1)*2^(MID(A9,2,1)+2),MID(A9,2,1)*4-2,,,A8)))),IF(LEFT(A8,1)="X",IFERROR(INDIRECT(ADDRESS(MATCH(A9,OFFSET(INDIRECT(ADDRESS(1,3,,,A8)),0,0,200,1),0),2,,,A8)),""),IFERROR(INDIRECT(ADDRESS(MATCH(A9,OFFSET(INDIRECT(ADDRESS(3,2,,,A8)),1,6+MAX(OFFSET(INDIRECT(ADDRESS(3,2,,,A8)),0,0,1,20)),2*MAX(OFFSET(INDIRECT(ADDRESS(3,2,,,A8)),0,0,1,20)),1),0)+3,3,,,A8)),"")))</f>
        <v/>
      </c>
      <c r="C8" s="120"/>
      <c r="D8" s="28"/>
      <c r="E8" s="40"/>
      <c r="I8" s="34"/>
    </row>
    <row r="9" spans="2:13" ht="15" customHeight="1" x14ac:dyDescent="0.25">
      <c r="I9" s="34"/>
    </row>
    <row r="10" spans="2:13" ht="15" customHeight="1" x14ac:dyDescent="0.25">
      <c r="F10" s="41" t="s">
        <v>11</v>
      </c>
      <c r="H10" s="42"/>
      <c r="I10" s="34"/>
      <c r="J10" s="121" t="str">
        <f>IF(ISBLANK(H6),"",IF(H6&gt;H14,F6,F14))</f>
        <v/>
      </c>
      <c r="K10" s="119"/>
      <c r="L10" s="28"/>
      <c r="M10" s="32"/>
    </row>
    <row r="11" spans="2:13" ht="15" customHeight="1" x14ac:dyDescent="0.25">
      <c r="I11" s="34"/>
      <c r="M11" s="33"/>
    </row>
    <row r="12" spans="2:13" ht="15" customHeight="1" x14ac:dyDescent="0.25">
      <c r="I12" s="34"/>
      <c r="M12" s="34"/>
    </row>
    <row r="13" spans="2:13" ht="15" customHeight="1" x14ac:dyDescent="0.25">
      <c r="I13" s="34"/>
      <c r="M13" s="34"/>
    </row>
    <row r="14" spans="2:13" ht="15" customHeight="1" x14ac:dyDescent="0.25">
      <c r="F14" s="119" t="str">
        <f ca="1">IF(LEFT(E15,1)="-",IF(ISBLANK(INDIRECT(ADDRESS(2^MID(E15,2,1)+2+(MID(E15,3,2)-1)*2^(MID(E15,2,1)+2),MID(E15,2,1)*4,,,E14))),"",IF(INDIRECT(ADDRESS(2^MID(E15,2,1)+2+(MID(E15,3,2)-1)*2^(MID(E15,2,1)+2),MID(E15,2,1)*4,,,E14))&gt;INDIRECT(ADDRESS(2^(1+MID(E15,2,1))+2^MID(E15,2,1)+2+(MID(E15,3,2)-1)*2^(MID(E15,2,1)+2),MID(E15,2,1)*4,,,E14)),INDIRECT(ADDRESS(2^(1+MID(E15,2,1))+2^MID(E15,2,1)+2+(MID(E15,3,2)-1)*2^(MID(E15,2,1)+2),MID(E15,2,1)*4-2,,,E14)),INDIRECT(ADDRESS(2^MID(E15,2,1)+2+(MID(E15,3,2)-1)*2^(MID(E15,2,1)+2),MID(E15,2,1)*4-2,,,E14)))),IF(LEFT(E14,1)="X",IFERROR(INDIRECT(ADDRESS(MATCH(E15,OFFSET(INDIRECT(ADDRESS(1,3,,,E14)),0,0,200,1),0),2,,,E14)),""),IFERROR(INDIRECT(ADDRESS(MATCH(E15,OFFSET(INDIRECT(ADDRESS(3,2,,,E14)),1,6+MAX(OFFSET(INDIRECT(ADDRESS(3,2,,,E14)),0,0,1,20)),2*MAX(OFFSET(INDIRECT(ADDRESS(3,2,,,E14)),0,0,1,20)),1),0)+3,3,,,E14)),"")))</f>
        <v/>
      </c>
      <c r="G14" s="120"/>
      <c r="H14" s="28"/>
      <c r="I14" s="35"/>
      <c r="L14" s="42"/>
      <c r="M14" s="34"/>
    </row>
    <row r="15" spans="2:13" ht="15" customHeight="1" x14ac:dyDescent="0.25">
      <c r="M15" s="34"/>
    </row>
    <row r="16" spans="2:13" ht="15" customHeight="1" x14ac:dyDescent="0.25">
      <c r="M16" s="34"/>
    </row>
    <row r="17" spans="2:17" ht="15" customHeight="1" x14ac:dyDescent="0.25">
      <c r="M17" s="34"/>
    </row>
    <row r="18" spans="2:17" ht="15" customHeight="1" x14ac:dyDescent="0.25">
      <c r="J18" s="41" t="s">
        <v>11</v>
      </c>
      <c r="L18" s="42"/>
      <c r="M18" s="34"/>
      <c r="N18" s="121" t="str">
        <f>IF(ISBLANK(L10),"",IF(L10&gt;L26,J10,J26))</f>
        <v/>
      </c>
      <c r="O18" s="119"/>
      <c r="P18" s="31"/>
      <c r="Q18" s="32"/>
    </row>
    <row r="19" spans="2:17" ht="15" customHeight="1" x14ac:dyDescent="0.25">
      <c r="M19" s="34"/>
      <c r="P19" s="36"/>
      <c r="Q19" s="33"/>
    </row>
    <row r="20" spans="2:17" ht="15" customHeight="1" x14ac:dyDescent="0.25">
      <c r="B20" s="119" t="str">
        <f ca="1">IF(LEFT(A21,1)="-",IF(ISBLANK(INDIRECT(ADDRESS(2^MID(A21,2,1)+2+(MID(A21,3,2)-1)*2^(MID(A21,2,1)+2),MID(A21,2,1)*4,,,A20))),"",IF(INDIRECT(ADDRESS(2^MID(A21,2,1)+2+(MID(A21,3,2)-1)*2^(MID(A21,2,1)+2),MID(A21,2,1)*4,,,A20))&gt;INDIRECT(ADDRESS(2^(1+MID(A21,2,1))+2^MID(A21,2,1)+2+(MID(A21,3,2)-1)*2^(MID(A21,2,1)+2),MID(A21,2,1)*4,,,A20)),INDIRECT(ADDRESS(2^(1+MID(A21,2,1))+2^MID(A21,2,1)+2+(MID(A21,3,2)-1)*2^(MID(A21,2,1)+2),MID(A21,2,1)*4-2,,,A20)),INDIRECT(ADDRESS(2^MID(A21,2,1)+2+(MID(A21,3,2)-1)*2^(MID(A21,2,1)+2),MID(A21,2,1)*4-2,,,A20)))),IF(LEFT(A20,1)="X",IFERROR(INDIRECT(ADDRESS(MATCH(A21,OFFSET(INDIRECT(ADDRESS(1,3,,,A20)),0,0,200,1),0),2,,,A20)),""),IFERROR(INDIRECT(ADDRESS(MATCH(A21,OFFSET(INDIRECT(ADDRESS(3,2,,,A20)),1,6+MAX(OFFSET(INDIRECT(ADDRESS(3,2,,,A20)),0,0,1,20)),2*MAX(OFFSET(INDIRECT(ADDRESS(3,2,,,A20)),0,0,1,20)),1),0)+3,3,,,A20)),"")))</f>
        <v/>
      </c>
      <c r="C20" s="120"/>
      <c r="D20" s="28"/>
      <c r="E20" s="37"/>
      <c r="M20" s="34"/>
      <c r="Q20" s="34"/>
    </row>
    <row r="21" spans="2:17" ht="15" customHeight="1" x14ac:dyDescent="0.25">
      <c r="E21" s="38"/>
      <c r="M21" s="34"/>
      <c r="Q21" s="34"/>
    </row>
    <row r="22" spans="2:17" ht="15" customHeight="1" x14ac:dyDescent="0.25">
      <c r="B22" s="41" t="s">
        <v>11</v>
      </c>
      <c r="C22" s="42"/>
      <c r="E22" s="39"/>
      <c r="F22" s="121" t="str">
        <f>IF(ISBLANK(D20),"",IF(D20&gt;D24,B20,B24))</f>
        <v/>
      </c>
      <c r="G22" s="120"/>
      <c r="H22" s="28"/>
      <c r="I22" s="32"/>
      <c r="M22" s="34"/>
      <c r="Q22" s="34"/>
    </row>
    <row r="23" spans="2:17" ht="15" customHeight="1" x14ac:dyDescent="0.25">
      <c r="E23" s="39"/>
      <c r="I23" s="33"/>
      <c r="M23" s="34"/>
      <c r="Q23" s="34"/>
    </row>
    <row r="24" spans="2:17" ht="15" customHeight="1" x14ac:dyDescent="0.25">
      <c r="B24" s="119" t="str">
        <f ca="1">IF(LEFT(A25,1)="-",IF(ISBLANK(INDIRECT(ADDRESS(2^MID(A25,2,1)+2+(MID(A25,3,2)-1)*2^(MID(A25,2,1)+2),MID(A25,2,1)*4,,,A24))),"",IF(INDIRECT(ADDRESS(2^MID(A25,2,1)+2+(MID(A25,3,2)-1)*2^(MID(A25,2,1)+2),MID(A25,2,1)*4,,,A24))&gt;INDIRECT(ADDRESS(2^(1+MID(A25,2,1))+2^MID(A25,2,1)+2+(MID(A25,3,2)-1)*2^(MID(A25,2,1)+2),MID(A25,2,1)*4,,,A24)),INDIRECT(ADDRESS(2^(1+MID(A25,2,1))+2^MID(A25,2,1)+2+(MID(A25,3,2)-1)*2^(MID(A25,2,1)+2),MID(A25,2,1)*4-2,,,A24)),INDIRECT(ADDRESS(2^MID(A25,2,1)+2+(MID(A25,3,2)-1)*2^(MID(A25,2,1)+2),MID(A25,2,1)*4-2,,,A24)))),IF(LEFT(A24,1)="X",IFERROR(INDIRECT(ADDRESS(MATCH(A25,OFFSET(INDIRECT(ADDRESS(1,3,,,A24)),0,0,200,1),0),2,,,A24)),""),IFERROR(INDIRECT(ADDRESS(MATCH(A25,OFFSET(INDIRECT(ADDRESS(3,2,,,A24)),1,6+MAX(OFFSET(INDIRECT(ADDRESS(3,2,,,A24)),0,0,1,20)),2*MAX(OFFSET(INDIRECT(ADDRESS(3,2,,,A24)),0,0,1,20)),1),0)+3,3,,,A24)),"")))</f>
        <v/>
      </c>
      <c r="C24" s="120"/>
      <c r="D24" s="28"/>
      <c r="E24" s="40"/>
      <c r="I24" s="34"/>
      <c r="M24" s="34"/>
      <c r="Q24" s="34"/>
    </row>
    <row r="25" spans="2:17" ht="15" customHeight="1" x14ac:dyDescent="0.25">
      <c r="I25" s="34"/>
      <c r="M25" s="34"/>
      <c r="Q25" s="34"/>
    </row>
    <row r="26" spans="2:17" ht="15" customHeight="1" x14ac:dyDescent="0.25">
      <c r="F26" s="41" t="s">
        <v>11</v>
      </c>
      <c r="H26" s="42"/>
      <c r="I26" s="34"/>
      <c r="J26" s="121" t="str">
        <f>IF(ISBLANK(H22),"",IF(H22&gt;H30,F22,F30))</f>
        <v/>
      </c>
      <c r="K26" s="120"/>
      <c r="L26" s="28"/>
      <c r="M26" s="35"/>
      <c r="Q26" s="34"/>
    </row>
    <row r="27" spans="2:17" ht="15" customHeight="1" x14ac:dyDescent="0.25">
      <c r="I27" s="34"/>
      <c r="Q27" s="34"/>
    </row>
    <row r="28" spans="2:17" ht="15" customHeight="1" x14ac:dyDescent="0.25">
      <c r="I28" s="34"/>
      <c r="Q28" s="34"/>
    </row>
    <row r="29" spans="2:17" ht="15" customHeight="1" x14ac:dyDescent="0.25">
      <c r="I29" s="34"/>
      <c r="Q29" s="34"/>
    </row>
    <row r="30" spans="2:17" ht="15" customHeight="1" x14ac:dyDescent="0.25">
      <c r="F30" s="119" t="str">
        <f ca="1">IF(LEFT(E31,1)="-",IF(ISBLANK(INDIRECT(ADDRESS(2^MID(E31,2,1)+2+(MID(E31,3,2)-1)*2^(MID(E31,2,1)+2),MID(E31,2,1)*4,,,E30))),"",IF(INDIRECT(ADDRESS(2^MID(E31,2,1)+2+(MID(E31,3,2)-1)*2^(MID(E31,2,1)+2),MID(E31,2,1)*4,,,E30))&gt;INDIRECT(ADDRESS(2^(1+MID(E31,2,1))+2^MID(E31,2,1)+2+(MID(E31,3,2)-1)*2^(MID(E31,2,1)+2),MID(E31,2,1)*4,,,E30)),INDIRECT(ADDRESS(2^(1+MID(E31,2,1))+2^MID(E31,2,1)+2+(MID(E31,3,2)-1)*2^(MID(E31,2,1)+2),MID(E31,2,1)*4-2,,,E30)),INDIRECT(ADDRESS(2^MID(E31,2,1)+2+(MID(E31,3,2)-1)*2^(MID(E31,2,1)+2),MID(E31,2,1)*4-2,,,E30)))),IF(LEFT(E30,1)="X",IFERROR(INDIRECT(ADDRESS(MATCH(E31,OFFSET(INDIRECT(ADDRESS(1,3,,,E30)),0,0,200,1),0),2,,,E30)),""),IFERROR(INDIRECT(ADDRESS(MATCH(E31,OFFSET(INDIRECT(ADDRESS(3,2,,,E30)),1,6+MAX(OFFSET(INDIRECT(ADDRESS(3,2,,,E30)),0,0,1,20)),2*MAX(OFFSET(INDIRECT(ADDRESS(3,2,,,E30)),0,0,1,20)),1),0)+3,3,,,E30)),"")))</f>
        <v/>
      </c>
      <c r="G30" s="120"/>
      <c r="H30" s="28"/>
      <c r="I30" s="35"/>
      <c r="Q30" s="34"/>
    </row>
    <row r="31" spans="2:17" ht="15" customHeight="1" x14ac:dyDescent="0.25">
      <c r="Q31" s="34"/>
    </row>
    <row r="32" spans="2:17" ht="15" customHeight="1" x14ac:dyDescent="0.25">
      <c r="Q32" s="34"/>
    </row>
    <row r="33" spans="2:19" ht="15" customHeight="1" x14ac:dyDescent="0.25">
      <c r="Q33" s="34"/>
    </row>
    <row r="34" spans="2:19" ht="15" customHeight="1" x14ac:dyDescent="0.25">
      <c r="N34" s="41" t="s">
        <v>11</v>
      </c>
      <c r="P34" s="42"/>
      <c r="Q34" s="34"/>
      <c r="R34" s="121" t="str">
        <f>IF(ISBLANK(P18),"",IF(P18&gt;P50,N18,N50))</f>
        <v/>
      </c>
      <c r="S34" s="119"/>
    </row>
    <row r="35" spans="2:19" ht="15" customHeight="1" x14ac:dyDescent="0.25">
      <c r="Q35" s="34"/>
    </row>
    <row r="36" spans="2:19" ht="15" customHeight="1" x14ac:dyDescent="0.25">
      <c r="B36" s="119" t="str">
        <f ca="1">IF(LEFT(A37,1)="-",IF(ISBLANK(INDIRECT(ADDRESS(2^MID(A37,2,1)+2+(MID(A37,3,2)-1)*2^(MID(A37,2,1)+2),MID(A37,2,1)*4,,,A36))),"",IF(INDIRECT(ADDRESS(2^MID(A37,2,1)+2+(MID(A37,3,2)-1)*2^(MID(A37,2,1)+2),MID(A37,2,1)*4,,,A36))&gt;INDIRECT(ADDRESS(2^(1+MID(A37,2,1))+2^MID(A37,2,1)+2+(MID(A37,3,2)-1)*2^(MID(A37,2,1)+2),MID(A37,2,1)*4,,,A36)),INDIRECT(ADDRESS(2^(1+MID(A37,2,1))+2^MID(A37,2,1)+2+(MID(A37,3,2)-1)*2^(MID(A37,2,1)+2),MID(A37,2,1)*4-2,,,A36)),INDIRECT(ADDRESS(2^MID(A37,2,1)+2+(MID(A37,3,2)-1)*2^(MID(A37,2,1)+2),MID(A37,2,1)*4-2,,,A36)))),IF(LEFT(A36,1)="X",IFERROR(INDIRECT(ADDRESS(MATCH(A37,OFFSET(INDIRECT(ADDRESS(1,3,,,A36)),0,0,200,1),0),2,,,A36)),""),IFERROR(INDIRECT(ADDRESS(MATCH(A37,OFFSET(INDIRECT(ADDRESS(3,2,,,A36)),1,6+MAX(OFFSET(INDIRECT(ADDRESS(3,2,,,A36)),0,0,1,20)),2*MAX(OFFSET(INDIRECT(ADDRESS(3,2,,,A36)),0,0,1,20)),1),0)+3,3,,,A36)),"")))</f>
        <v/>
      </c>
      <c r="C36" s="120"/>
      <c r="D36" s="28"/>
      <c r="E36" s="37"/>
      <c r="Q36" s="34"/>
    </row>
    <row r="37" spans="2:19" ht="15" customHeight="1" x14ac:dyDescent="0.25">
      <c r="E37" s="38"/>
      <c r="Q37" s="34"/>
    </row>
    <row r="38" spans="2:19" ht="15" customHeight="1" x14ac:dyDescent="0.25">
      <c r="B38" s="41" t="s">
        <v>11</v>
      </c>
      <c r="C38" s="42"/>
      <c r="E38" s="39"/>
      <c r="F38" s="121" t="str">
        <f>IF(ISBLANK(D36),"",IF(D36&gt;D40,B36,B40))</f>
        <v/>
      </c>
      <c r="G38" s="120"/>
      <c r="H38" s="28"/>
      <c r="I38" s="32"/>
      <c r="Q38" s="34"/>
    </row>
    <row r="39" spans="2:19" ht="15" customHeight="1" x14ac:dyDescent="0.25">
      <c r="E39" s="39"/>
      <c r="I39" s="33"/>
      <c r="Q39" s="34"/>
    </row>
    <row r="40" spans="2:19" ht="15" customHeight="1" x14ac:dyDescent="0.25">
      <c r="B40" s="119" t="str">
        <f ca="1">IF(LEFT(A41,1)="-",IF(ISBLANK(INDIRECT(ADDRESS(2^MID(A41,2,1)+2+(MID(A41,3,2)-1)*2^(MID(A41,2,1)+2),MID(A41,2,1)*4,,,A40))),"",IF(INDIRECT(ADDRESS(2^MID(A41,2,1)+2+(MID(A41,3,2)-1)*2^(MID(A41,2,1)+2),MID(A41,2,1)*4,,,A40))&gt;INDIRECT(ADDRESS(2^(1+MID(A41,2,1))+2^MID(A41,2,1)+2+(MID(A41,3,2)-1)*2^(MID(A41,2,1)+2),MID(A41,2,1)*4,,,A40)),INDIRECT(ADDRESS(2^(1+MID(A41,2,1))+2^MID(A41,2,1)+2+(MID(A41,3,2)-1)*2^(MID(A41,2,1)+2),MID(A41,2,1)*4-2,,,A40)),INDIRECT(ADDRESS(2^MID(A41,2,1)+2+(MID(A41,3,2)-1)*2^(MID(A41,2,1)+2),MID(A41,2,1)*4-2,,,A40)))),IF(LEFT(A40,1)="X",IFERROR(INDIRECT(ADDRESS(MATCH(A41,OFFSET(INDIRECT(ADDRESS(1,3,,,A40)),0,0,200,1),0),2,,,A40)),""),IFERROR(INDIRECT(ADDRESS(MATCH(A41,OFFSET(INDIRECT(ADDRESS(3,2,,,A40)),1,6+MAX(OFFSET(INDIRECT(ADDRESS(3,2,,,A40)),0,0,1,20)),2*MAX(OFFSET(INDIRECT(ADDRESS(3,2,,,A40)),0,0,1,20)),1),0)+3,3,,,A40)),"")))</f>
        <v/>
      </c>
      <c r="C40" s="120"/>
      <c r="D40" s="28"/>
      <c r="E40" s="40"/>
      <c r="I40" s="34"/>
      <c r="Q40" s="34"/>
    </row>
    <row r="41" spans="2:19" ht="15" customHeight="1" x14ac:dyDescent="0.25">
      <c r="I41" s="34"/>
      <c r="Q41" s="34"/>
    </row>
    <row r="42" spans="2:19" ht="15" customHeight="1" x14ac:dyDescent="0.25">
      <c r="F42" s="41" t="s">
        <v>11</v>
      </c>
      <c r="H42" s="42"/>
      <c r="I42" s="34"/>
      <c r="J42" s="121" t="str">
        <f>IF(ISBLANK(H38),"",IF(H38&gt;H46,F38,F46))</f>
        <v/>
      </c>
      <c r="K42" s="119"/>
      <c r="L42" s="28"/>
      <c r="M42" s="32"/>
      <c r="Q42" s="34"/>
    </row>
    <row r="43" spans="2:19" ht="15" customHeight="1" x14ac:dyDescent="0.25">
      <c r="H43" s="42"/>
      <c r="I43" s="34"/>
      <c r="M43" s="33"/>
      <c r="Q43" s="34"/>
    </row>
    <row r="44" spans="2:19" ht="15" customHeight="1" x14ac:dyDescent="0.25">
      <c r="I44" s="34"/>
      <c r="M44" s="34"/>
      <c r="Q44" s="34"/>
    </row>
    <row r="45" spans="2:19" ht="15" customHeight="1" x14ac:dyDescent="0.25">
      <c r="I45" s="34"/>
      <c r="M45" s="34"/>
      <c r="Q45" s="34"/>
    </row>
    <row r="46" spans="2:19" ht="15" customHeight="1" x14ac:dyDescent="0.25">
      <c r="F46" s="119" t="str">
        <f ca="1">IF(LEFT(E47,1)="-",IF(ISBLANK(INDIRECT(ADDRESS(2^MID(E47,2,1)+2+(MID(E47,3,2)-1)*2^(MID(E47,2,1)+2),MID(E47,2,1)*4,,,E46))),"",IF(INDIRECT(ADDRESS(2^MID(E47,2,1)+2+(MID(E47,3,2)-1)*2^(MID(E47,2,1)+2),MID(E47,2,1)*4,,,E46))&gt;INDIRECT(ADDRESS(2^(1+MID(E47,2,1))+2^MID(E47,2,1)+2+(MID(E47,3,2)-1)*2^(MID(E47,2,1)+2),MID(E47,2,1)*4,,,E46)),INDIRECT(ADDRESS(2^(1+MID(E47,2,1))+2^MID(E47,2,1)+2+(MID(E47,3,2)-1)*2^(MID(E47,2,1)+2),MID(E47,2,1)*4-2,,,E46)),INDIRECT(ADDRESS(2^MID(E47,2,1)+2+(MID(E47,3,2)-1)*2^(MID(E47,2,1)+2),MID(E47,2,1)*4-2,,,E46)))),IF(LEFT(E46,1)="X",IFERROR(INDIRECT(ADDRESS(MATCH(E47,OFFSET(INDIRECT(ADDRESS(1,3,,,E46)),0,0,200,1),0),2,,,E46)),""),IFERROR(INDIRECT(ADDRESS(MATCH(E47,OFFSET(INDIRECT(ADDRESS(3,2,,,E46)),1,6+MAX(OFFSET(INDIRECT(ADDRESS(3,2,,,E46)),0,0,1,20)),2*MAX(OFFSET(INDIRECT(ADDRESS(3,2,,,E46)),0,0,1,20)),1),0)+3,3,,,E46)),"")))</f>
        <v/>
      </c>
      <c r="G46" s="120"/>
      <c r="H46" s="28"/>
      <c r="I46" s="35"/>
      <c r="M46" s="34"/>
      <c r="Q46" s="34"/>
    </row>
    <row r="47" spans="2:19" ht="15" customHeight="1" x14ac:dyDescent="0.25">
      <c r="M47" s="34"/>
      <c r="Q47" s="34"/>
    </row>
    <row r="48" spans="2:19" ht="15" customHeight="1" x14ac:dyDescent="0.25">
      <c r="M48" s="34"/>
      <c r="Q48" s="34"/>
    </row>
    <row r="49" spans="2:17" ht="15" customHeight="1" x14ac:dyDescent="0.25">
      <c r="M49" s="34"/>
      <c r="Q49" s="34"/>
    </row>
    <row r="50" spans="2:17" ht="15" customHeight="1" x14ac:dyDescent="0.25">
      <c r="J50" s="41" t="s">
        <v>11</v>
      </c>
      <c r="L50" s="42"/>
      <c r="M50" s="34"/>
      <c r="N50" s="121" t="str">
        <f>IF(ISBLANK(L42),"",IF(L42&gt;L58,J42,J58))</f>
        <v/>
      </c>
      <c r="O50" s="119"/>
      <c r="P50" s="31"/>
      <c r="Q50" s="35"/>
    </row>
    <row r="51" spans="2:17" ht="15" customHeight="1" x14ac:dyDescent="0.25">
      <c r="M51" s="34"/>
    </row>
    <row r="52" spans="2:17" ht="15" customHeight="1" x14ac:dyDescent="0.25">
      <c r="B52" s="119" t="str">
        <f ca="1">IF(LEFT(A53,1)="-",IF(ISBLANK(INDIRECT(ADDRESS(2^MID(A53,2,1)+2+(MID(A53,3,2)-1)*2^(MID(A53,2,1)+2),MID(A53,2,1)*4,,,A52))),"",IF(INDIRECT(ADDRESS(2^MID(A53,2,1)+2+(MID(A53,3,2)-1)*2^(MID(A53,2,1)+2),MID(A53,2,1)*4,,,A52))&gt;INDIRECT(ADDRESS(2^(1+MID(A53,2,1))+2^MID(A53,2,1)+2+(MID(A53,3,2)-1)*2^(MID(A53,2,1)+2),MID(A53,2,1)*4,,,A52)),INDIRECT(ADDRESS(2^(1+MID(A53,2,1))+2^MID(A53,2,1)+2+(MID(A53,3,2)-1)*2^(MID(A53,2,1)+2),MID(A53,2,1)*4-2,,,A52)),INDIRECT(ADDRESS(2^MID(A53,2,1)+2+(MID(A53,3,2)-1)*2^(MID(A53,2,1)+2),MID(A53,2,1)*4-2,,,A52)))),IF(LEFT(A52,1)="X",IFERROR(INDIRECT(ADDRESS(MATCH(A53,OFFSET(INDIRECT(ADDRESS(1,3,,,A52)),0,0,200,1),0),2,,,A52)),""),IFERROR(INDIRECT(ADDRESS(MATCH(A53,OFFSET(INDIRECT(ADDRESS(3,2,,,A52)),1,6+MAX(OFFSET(INDIRECT(ADDRESS(3,2,,,A52)),0,0,1,20)),2*MAX(OFFSET(INDIRECT(ADDRESS(3,2,,,A52)),0,0,1,20)),1),0)+3,3,,,A52)),"")))</f>
        <v/>
      </c>
      <c r="C52" s="120"/>
      <c r="D52" s="28"/>
      <c r="E52" s="37"/>
      <c r="M52" s="34"/>
    </row>
    <row r="53" spans="2:17" ht="15" customHeight="1" x14ac:dyDescent="0.25">
      <c r="E53" s="38"/>
      <c r="M53" s="34"/>
    </row>
    <row r="54" spans="2:17" ht="15" customHeight="1" x14ac:dyDescent="0.25">
      <c r="B54" s="41" t="s">
        <v>11</v>
      </c>
      <c r="C54" s="42"/>
      <c r="E54" s="39"/>
      <c r="F54" s="121" t="str">
        <f>IF(ISBLANK(D52),"",IF(D52&gt;D56,B52,B56))</f>
        <v/>
      </c>
      <c r="G54" s="120"/>
      <c r="H54" s="28"/>
      <c r="I54" s="32"/>
      <c r="M54" s="34"/>
    </row>
    <row r="55" spans="2:17" ht="15" customHeight="1" x14ac:dyDescent="0.25">
      <c r="E55" s="39"/>
      <c r="I55" s="33"/>
      <c r="M55" s="34"/>
    </row>
    <row r="56" spans="2:17" ht="15" customHeight="1" x14ac:dyDescent="0.25">
      <c r="B56" s="119" t="str">
        <f ca="1">IF(LEFT(A57,1)="-",IF(ISBLANK(INDIRECT(ADDRESS(2^MID(A57,2,1)+2+(MID(A57,3,2)-1)*2^(MID(A57,2,1)+2),MID(A57,2,1)*4,,,A56))),"",IF(INDIRECT(ADDRESS(2^MID(A57,2,1)+2+(MID(A57,3,2)-1)*2^(MID(A57,2,1)+2),MID(A57,2,1)*4,,,A56))&gt;INDIRECT(ADDRESS(2^(1+MID(A57,2,1))+2^MID(A57,2,1)+2+(MID(A57,3,2)-1)*2^(MID(A57,2,1)+2),MID(A57,2,1)*4,,,A56)),INDIRECT(ADDRESS(2^(1+MID(A57,2,1))+2^MID(A57,2,1)+2+(MID(A57,3,2)-1)*2^(MID(A57,2,1)+2),MID(A57,2,1)*4-2,,,A56)),INDIRECT(ADDRESS(2^MID(A57,2,1)+2+(MID(A57,3,2)-1)*2^(MID(A57,2,1)+2),MID(A57,2,1)*4-2,,,A56)))),IF(LEFT(A56,1)="X",IFERROR(INDIRECT(ADDRESS(MATCH(A57,OFFSET(INDIRECT(ADDRESS(1,3,,,A56)),0,0,200,1),0),2,,,A56)),""),IFERROR(INDIRECT(ADDRESS(MATCH(A57,OFFSET(INDIRECT(ADDRESS(3,2,,,A56)),1,6+MAX(OFFSET(INDIRECT(ADDRESS(3,2,,,A56)),0,0,1,20)),2*MAX(OFFSET(INDIRECT(ADDRESS(3,2,,,A56)),0,0,1,20)),1),0)+3,3,,,A56)),"")))</f>
        <v/>
      </c>
      <c r="C56" s="120"/>
      <c r="D56" s="28"/>
      <c r="E56" s="40"/>
      <c r="I56" s="34"/>
      <c r="M56" s="34"/>
    </row>
    <row r="57" spans="2:17" ht="15" customHeight="1" x14ac:dyDescent="0.25">
      <c r="I57" s="34"/>
      <c r="M57" s="34"/>
    </row>
    <row r="58" spans="2:17" ht="15" customHeight="1" x14ac:dyDescent="0.25">
      <c r="F58" s="41" t="s">
        <v>11</v>
      </c>
      <c r="H58" s="42"/>
      <c r="I58" s="34"/>
      <c r="J58" s="121" t="str">
        <f>IF(ISBLANK(H54),"",IF(H54&gt;H62,F54,F62))</f>
        <v/>
      </c>
      <c r="K58" s="120"/>
      <c r="L58" s="28"/>
      <c r="M58" s="35"/>
    </row>
    <row r="59" spans="2:17" ht="15" customHeight="1" x14ac:dyDescent="0.25">
      <c r="I59" s="34"/>
    </row>
    <row r="60" spans="2:17" ht="15" customHeight="1" x14ac:dyDescent="0.25">
      <c r="I60" s="34"/>
    </row>
    <row r="61" spans="2:17" ht="15" customHeight="1" x14ac:dyDescent="0.25">
      <c r="I61" s="34"/>
    </row>
    <row r="62" spans="2:17" ht="15" customHeight="1" x14ac:dyDescent="0.25">
      <c r="F62" s="119" t="str">
        <f ca="1">IF(LEFT(E63,1)="-",IF(ISBLANK(INDIRECT(ADDRESS(2^MID(E63,2,1)+2+(MID(E63,3,2)-1)*2^(MID(E63,2,1)+2),MID(E63,2,1)*4,,,E62))),"",IF(INDIRECT(ADDRESS(2^MID(E63,2,1)+2+(MID(E63,3,2)-1)*2^(MID(E63,2,1)+2),MID(E63,2,1)*4,,,E62))&gt;INDIRECT(ADDRESS(2^(1+MID(E63,2,1))+2^MID(E63,2,1)+2+(MID(E63,3,2)-1)*2^(MID(E63,2,1)+2),MID(E63,2,1)*4,,,E62)),INDIRECT(ADDRESS(2^(1+MID(E63,2,1))+2^MID(E63,2,1)+2+(MID(E63,3,2)-1)*2^(MID(E63,2,1)+2),MID(E63,2,1)*4-2,,,E62)),INDIRECT(ADDRESS(2^MID(E63,2,1)+2+(MID(E63,3,2)-1)*2^(MID(E63,2,1)+2),MID(E63,2,1)*4-2,,,E62)))),IF(LEFT(E62,1)="X",IFERROR(INDIRECT(ADDRESS(MATCH(E63,OFFSET(INDIRECT(ADDRESS(1,3,,,E62)),0,0,200,1),0),2,,,E62)),""),IFERROR(INDIRECT(ADDRESS(MATCH(E63,OFFSET(INDIRECT(ADDRESS(3,2,,,E62)),1,6+MAX(OFFSET(INDIRECT(ADDRESS(3,2,,,E62)),0,0,1,20)),2*MAX(OFFSET(INDIRECT(ADDRESS(3,2,,,E62)),0,0,1,20)),1),0)+3,3,,,E62)),"")))</f>
        <v/>
      </c>
      <c r="G62" s="120"/>
      <c r="H62" s="28"/>
      <c r="I62" s="35"/>
    </row>
    <row r="68" spans="2:7" ht="15" customHeight="1" x14ac:dyDescent="0.25">
      <c r="B68" s="119" t="str">
        <f>IF(ISBLANK(L10),"",IF(L10&gt;L26,J26,J10))</f>
        <v/>
      </c>
      <c r="C68" s="120"/>
      <c r="D68" s="28"/>
      <c r="E68" s="32"/>
      <c r="F68" s="122"/>
      <c r="G68" s="122"/>
    </row>
    <row r="69" spans="2:7" ht="15" customHeight="1" x14ac:dyDescent="0.25">
      <c r="E69" s="33"/>
    </row>
    <row r="70" spans="2:7" ht="15" customHeight="1" x14ac:dyDescent="0.25">
      <c r="B70" s="41" t="s">
        <v>11</v>
      </c>
      <c r="C70" s="42"/>
      <c r="E70" s="34"/>
      <c r="F70" s="121" t="str">
        <f>IF(ISBLANK(D68),"",IF(D68&gt;D72,B68,B72))</f>
        <v/>
      </c>
      <c r="G70" s="119"/>
    </row>
    <row r="71" spans="2:7" ht="15" customHeight="1" x14ac:dyDescent="0.25">
      <c r="E71" s="34"/>
    </row>
    <row r="72" spans="2:7" ht="15" customHeight="1" x14ac:dyDescent="0.25">
      <c r="B72" s="119" t="str">
        <f>IF(ISBLANK(L42),"",IF(L42&gt;L58,J58,J42))</f>
        <v/>
      </c>
      <c r="C72" s="120"/>
      <c r="D72" s="28"/>
      <c r="E72" s="35"/>
    </row>
  </sheetData>
  <mergeCells count="28">
    <mergeCell ref="J10:K10"/>
    <mergeCell ref="F14:G14"/>
    <mergeCell ref="N18:O18"/>
    <mergeCell ref="B20:C20"/>
    <mergeCell ref="F22:G22"/>
    <mergeCell ref="B24:C24"/>
    <mergeCell ref="J26:K26"/>
    <mergeCell ref="N50:O50"/>
    <mergeCell ref="F30:G30"/>
    <mergeCell ref="R34:S34"/>
    <mergeCell ref="B36:C36"/>
    <mergeCell ref="F38:G38"/>
    <mergeCell ref="B1:K1"/>
    <mergeCell ref="B68:C68"/>
    <mergeCell ref="F68:G68"/>
    <mergeCell ref="F70:G70"/>
    <mergeCell ref="B72:C72"/>
    <mergeCell ref="B52:C52"/>
    <mergeCell ref="F54:G54"/>
    <mergeCell ref="B56:C56"/>
    <mergeCell ref="J58:K58"/>
    <mergeCell ref="F62:G62"/>
    <mergeCell ref="B40:C40"/>
    <mergeCell ref="J42:K42"/>
    <mergeCell ref="F46:G46"/>
    <mergeCell ref="B4:C4"/>
    <mergeCell ref="F6:G6"/>
    <mergeCell ref="B8:C8"/>
  </mergeCells>
  <pageMargins left="0.70866141732283472" right="0.70866141732283472" top="0.74803149606299213" bottom="0.74803149606299213" header="0.31496062992125984" footer="0.31496062992125984"/>
  <pageSetup paperSize="9" scale="45" orientation="landscape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8">
    <pageSetUpPr fitToPage="1"/>
  </sheetPr>
  <dimension ref="A1:S86"/>
  <sheetViews>
    <sheetView zoomScaleNormal="100" workbookViewId="0">
      <selection activeCell="F58" sqref="F58"/>
    </sheetView>
  </sheetViews>
  <sheetFormatPr defaultRowHeight="15" customHeight="1" x14ac:dyDescent="0.25"/>
  <cols>
    <col min="1" max="1" width="9.140625" style="30" customWidth="1"/>
    <col min="2" max="17" width="9.140625" style="29" customWidth="1"/>
    <col min="18" max="16384" width="9.140625" style="29"/>
  </cols>
  <sheetData>
    <row r="1" spans="2:16" ht="59.25" customHeight="1" x14ac:dyDescent="0.25">
      <c r="B1" s="96"/>
      <c r="C1" s="96"/>
      <c r="D1" s="96"/>
      <c r="E1" s="96"/>
      <c r="F1" s="96"/>
      <c r="G1" s="96"/>
      <c r="H1" s="96"/>
      <c r="I1" s="96"/>
      <c r="J1" s="96"/>
      <c r="K1" s="96"/>
      <c r="P1" s="42"/>
    </row>
    <row r="4" spans="2:16" ht="15" customHeight="1" x14ac:dyDescent="0.25">
      <c r="B4" s="119" t="str">
        <f ca="1">IF(LEFT(A5,1)="-",IF(ISBLANK(INDIRECT(ADDRESS(2^MID(A5,2,1)+2+(MID(A5,3,2)-1)*2^(MID(A5,2,1)+2),MID(A5,2,1)*4,,,A4))),"",IF(INDIRECT(ADDRESS(2^MID(A5,2,1)+2+(MID(A5,3,2)-1)*2^(MID(A5,2,1)+2),MID(A5,2,1)*4,,,A4))&gt;INDIRECT(ADDRESS(2^(1+MID(A5,2,1))+2^MID(A5,2,1)+2+(MID(A5,3,2)-1)*2^(MID(A5,2,1)+2),MID(A5,2,1)*4,,,A4)),INDIRECT(ADDRESS(2^(1+MID(A5,2,1))+2^MID(A5,2,1)+2+(MID(A5,3,2)-1)*2^(MID(A5,2,1)+2),MID(A5,2,1)*4-2,,,A4)),INDIRECT(ADDRESS(2^MID(A5,2,1)+2+(MID(A5,3,2)-1)*2^(MID(A5,2,1)+2),MID(A5,2,1)*4-2,,,A4)))),IF(LEFT(A4,1)="X",IFERROR(INDIRECT(ADDRESS(MATCH(A5,OFFSET(INDIRECT(ADDRESS(1,3,,,A4)),0,0,200,1),0),2,,,A4)),""),IFERROR(INDIRECT(ADDRESS(MATCH(A5,OFFSET(INDIRECT(ADDRESS(3,2,,,A4)),1,6+MAX(OFFSET(INDIRECT(ADDRESS(3,2,,,A4)),0,0,1,20)),2*MAX(OFFSET(INDIRECT(ADDRESS(3,2,,,A4)),0,0,1,20)),1),0)+3,3,,,A4)),"")))</f>
        <v/>
      </c>
      <c r="C4" s="120"/>
      <c r="D4" s="28"/>
      <c r="E4" s="32"/>
    </row>
    <row r="5" spans="2:16" ht="15" customHeight="1" x14ac:dyDescent="0.25">
      <c r="E5" s="33"/>
    </row>
    <row r="6" spans="2:16" ht="15" customHeight="1" x14ac:dyDescent="0.25">
      <c r="B6" s="41" t="s">
        <v>11</v>
      </c>
      <c r="C6" s="42"/>
      <c r="E6" s="34"/>
      <c r="F6" s="121" t="str">
        <f>IF(ISBLANK(D4),"",IF(D4&gt;D8,B4,B8))</f>
        <v/>
      </c>
      <c r="G6" s="120"/>
      <c r="H6" s="28"/>
      <c r="I6" s="32"/>
    </row>
    <row r="7" spans="2:16" ht="15" customHeight="1" x14ac:dyDescent="0.25">
      <c r="E7" s="34"/>
      <c r="I7" s="33"/>
    </row>
    <row r="8" spans="2:16" ht="15" customHeight="1" x14ac:dyDescent="0.25">
      <c r="B8" s="119" t="str">
        <f ca="1">IF(LEFT(A9,1)="-",IF(ISBLANK(INDIRECT(ADDRESS(2^MID(A9,2,1)+2+(MID(A9,3,2)-1)*2^(MID(A9,2,1)+2),MID(A9,2,1)*4,,,A8))),"",IF(INDIRECT(ADDRESS(2^MID(A9,2,1)+2+(MID(A9,3,2)-1)*2^(MID(A9,2,1)+2),MID(A9,2,1)*4,,,A8))&gt;INDIRECT(ADDRESS(2^(1+MID(A9,2,1))+2^MID(A9,2,1)+2+(MID(A9,3,2)-1)*2^(MID(A9,2,1)+2),MID(A9,2,1)*4,,,A8)),INDIRECT(ADDRESS(2^(1+MID(A9,2,1))+2^MID(A9,2,1)+2+(MID(A9,3,2)-1)*2^(MID(A9,2,1)+2),MID(A9,2,1)*4-2,,,A8)),INDIRECT(ADDRESS(2^MID(A9,2,1)+2+(MID(A9,3,2)-1)*2^(MID(A9,2,1)+2),MID(A9,2,1)*4-2,,,A8)))),IF(LEFT(A8,1)="X",IFERROR(INDIRECT(ADDRESS(MATCH(A9,OFFSET(INDIRECT(ADDRESS(1,3,,,A8)),0,0,200,1),0),2,,,A8)),""),IFERROR(INDIRECT(ADDRESS(MATCH(A9,OFFSET(INDIRECT(ADDRESS(3,2,,,A8)),1,6+MAX(OFFSET(INDIRECT(ADDRESS(3,2,,,A8)),0,0,1,20)),2*MAX(OFFSET(INDIRECT(ADDRESS(3,2,,,A8)),0,0,1,20)),1),0)+3,3,,,A8)),"")))</f>
        <v/>
      </c>
      <c r="C8" s="120"/>
      <c r="D8" s="28"/>
      <c r="E8" s="35"/>
      <c r="I8" s="34"/>
    </row>
    <row r="9" spans="2:16" ht="15" customHeight="1" x14ac:dyDescent="0.25">
      <c r="I9" s="34"/>
    </row>
    <row r="10" spans="2:16" ht="15" customHeight="1" x14ac:dyDescent="0.25">
      <c r="F10" s="41" t="s">
        <v>11</v>
      </c>
      <c r="H10" s="42"/>
      <c r="I10" s="34"/>
      <c r="J10" s="121" t="str">
        <f>IF(ISBLANK(H6),"",IF(H6&gt;H14,F6,F14))</f>
        <v/>
      </c>
      <c r="K10" s="119"/>
      <c r="L10" s="28"/>
      <c r="M10" s="32"/>
    </row>
    <row r="11" spans="2:16" ht="15" customHeight="1" x14ac:dyDescent="0.25">
      <c r="I11" s="34"/>
      <c r="M11" s="33"/>
    </row>
    <row r="12" spans="2:16" ht="15" customHeight="1" x14ac:dyDescent="0.25">
      <c r="B12" s="119" t="str">
        <f ca="1">IF(LEFT(A13,1)="-",IF(ISBLANK(INDIRECT(ADDRESS(2^MID(A13,2,1)+2+(MID(A13,3,2)-1)*2^(MID(A13,2,1)+2),MID(A13,2,1)*4,,,A12))),"",IF(INDIRECT(ADDRESS(2^MID(A13,2,1)+2+(MID(A13,3,2)-1)*2^(MID(A13,2,1)+2),MID(A13,2,1)*4,,,A12))&gt;INDIRECT(ADDRESS(2^(1+MID(A13,2,1))+2^MID(A13,2,1)+2+(MID(A13,3,2)-1)*2^(MID(A13,2,1)+2),MID(A13,2,1)*4,,,A12)),INDIRECT(ADDRESS(2^(1+MID(A13,2,1))+2^MID(A13,2,1)+2+(MID(A13,3,2)-1)*2^(MID(A13,2,1)+2),MID(A13,2,1)*4-2,,,A12)),INDIRECT(ADDRESS(2^MID(A13,2,1)+2+(MID(A13,3,2)-1)*2^(MID(A13,2,1)+2),MID(A13,2,1)*4-2,,,A12)))),IF(LEFT(A12,1)="X",IFERROR(INDIRECT(ADDRESS(MATCH(A13,OFFSET(INDIRECT(ADDRESS(1,3,,,A12)),0,0,200,1),0),2,,,A12)),""),IFERROR(INDIRECT(ADDRESS(MATCH(A13,OFFSET(INDIRECT(ADDRESS(3,2,,,A12)),1,6+MAX(OFFSET(INDIRECT(ADDRESS(3,2,,,A12)),0,0,1,20)),2*MAX(OFFSET(INDIRECT(ADDRESS(3,2,,,A12)),0,0,1,20)),1),0)+3,3,,,A12)),"")))</f>
        <v/>
      </c>
      <c r="C12" s="120"/>
      <c r="D12" s="28"/>
      <c r="E12" s="32"/>
      <c r="I12" s="34"/>
      <c r="M12" s="34"/>
    </row>
    <row r="13" spans="2:16" ht="15" customHeight="1" x14ac:dyDescent="0.25">
      <c r="E13" s="33"/>
      <c r="I13" s="34"/>
      <c r="M13" s="34"/>
    </row>
    <row r="14" spans="2:16" ht="15" customHeight="1" x14ac:dyDescent="0.25">
      <c r="B14" s="41" t="s">
        <v>11</v>
      </c>
      <c r="C14" s="42"/>
      <c r="E14" s="34"/>
      <c r="F14" s="121" t="str">
        <f>IF(ISBLANK(D12),"",IF(D12&gt;D16,B12,B16))</f>
        <v/>
      </c>
      <c r="G14" s="120"/>
      <c r="H14" s="28"/>
      <c r="I14" s="35"/>
      <c r="M14" s="34"/>
    </row>
    <row r="15" spans="2:16" ht="15" customHeight="1" x14ac:dyDescent="0.25">
      <c r="E15" s="34"/>
      <c r="M15" s="34"/>
    </row>
    <row r="16" spans="2:16" ht="15" customHeight="1" x14ac:dyDescent="0.25">
      <c r="B16" s="119" t="str">
        <f ca="1">IF(LEFT(A17,1)="-",IF(ISBLANK(INDIRECT(ADDRESS(2^MID(A17,2,1)+2+(MID(A17,3,2)-1)*2^(MID(A17,2,1)+2),MID(A17,2,1)*4,,,A16))),"",IF(INDIRECT(ADDRESS(2^MID(A17,2,1)+2+(MID(A17,3,2)-1)*2^(MID(A17,2,1)+2),MID(A17,2,1)*4,,,A16))&gt;INDIRECT(ADDRESS(2^(1+MID(A17,2,1))+2^MID(A17,2,1)+2+(MID(A17,3,2)-1)*2^(MID(A17,2,1)+2),MID(A17,2,1)*4,,,A16)),INDIRECT(ADDRESS(2^(1+MID(A17,2,1))+2^MID(A17,2,1)+2+(MID(A17,3,2)-1)*2^(MID(A17,2,1)+2),MID(A17,2,1)*4-2,,,A16)),INDIRECT(ADDRESS(2^MID(A17,2,1)+2+(MID(A17,3,2)-1)*2^(MID(A17,2,1)+2),MID(A17,2,1)*4-2,,,A16)))),IF(LEFT(A16,1)="X",IFERROR(INDIRECT(ADDRESS(MATCH(A17,OFFSET(INDIRECT(ADDRESS(1,3,,,A16)),0,0,200,1),0),2,,,A16)),""),IFERROR(INDIRECT(ADDRESS(MATCH(A17,OFFSET(INDIRECT(ADDRESS(3,2,,,A16)),1,6+MAX(OFFSET(INDIRECT(ADDRESS(3,2,,,A16)),0,0,1,20)),2*MAX(OFFSET(INDIRECT(ADDRESS(3,2,,,A16)),0,0,1,20)),1),0)+3,3,,,A16)),"")))</f>
        <v/>
      </c>
      <c r="C16" s="120"/>
      <c r="D16" s="28"/>
      <c r="E16" s="35"/>
      <c r="M16" s="34"/>
    </row>
    <row r="17" spans="2:17" ht="15" customHeight="1" x14ac:dyDescent="0.25">
      <c r="M17" s="34"/>
    </row>
    <row r="18" spans="2:17" ht="15" customHeight="1" x14ac:dyDescent="0.25">
      <c r="J18" s="41" t="s">
        <v>11</v>
      </c>
      <c r="L18" s="42"/>
      <c r="M18" s="34"/>
      <c r="N18" s="121" t="str">
        <f>IF(ISBLANK(L10),"",IF(L10&gt;L26,J10,J26))</f>
        <v/>
      </c>
      <c r="O18" s="119"/>
      <c r="P18" s="28"/>
      <c r="Q18" s="32"/>
    </row>
    <row r="19" spans="2:17" ht="15" customHeight="1" x14ac:dyDescent="0.25">
      <c r="M19" s="34"/>
      <c r="P19" s="36"/>
      <c r="Q19" s="33"/>
    </row>
    <row r="20" spans="2:17" ht="15" customHeight="1" x14ac:dyDescent="0.25">
      <c r="B20" s="119" t="str">
        <f ca="1">IF(LEFT(A21,1)="-",IF(ISBLANK(INDIRECT(ADDRESS(2^MID(A21,2,1)+2+(MID(A21,3,2)-1)*2^(MID(A21,2,1)+2),MID(A21,2,1)*4,,,A20))),"",IF(INDIRECT(ADDRESS(2^MID(A21,2,1)+2+(MID(A21,3,2)-1)*2^(MID(A21,2,1)+2),MID(A21,2,1)*4,,,A20))&gt;INDIRECT(ADDRESS(2^(1+MID(A21,2,1))+2^MID(A21,2,1)+2+(MID(A21,3,2)-1)*2^(MID(A21,2,1)+2),MID(A21,2,1)*4,,,A20)),INDIRECT(ADDRESS(2^(1+MID(A21,2,1))+2^MID(A21,2,1)+2+(MID(A21,3,2)-1)*2^(MID(A21,2,1)+2),MID(A21,2,1)*4-2,,,A20)),INDIRECT(ADDRESS(2^MID(A21,2,1)+2+(MID(A21,3,2)-1)*2^(MID(A21,2,1)+2),MID(A21,2,1)*4-2,,,A20)))),IF(LEFT(A20,1)="X",IFERROR(INDIRECT(ADDRESS(MATCH(A21,OFFSET(INDIRECT(ADDRESS(1,3,,,A20)),0,0,200,1),0),2,,,A20)),""),IFERROR(INDIRECT(ADDRESS(MATCH(A21,OFFSET(INDIRECT(ADDRESS(3,2,,,A20)),1,6+MAX(OFFSET(INDIRECT(ADDRESS(3,2,,,A20)),0,0,1,20)),2*MAX(OFFSET(INDIRECT(ADDRESS(3,2,,,A20)),0,0,1,20)),1),0)+3,3,,,A20)),"")))</f>
        <v/>
      </c>
      <c r="C20" s="120"/>
      <c r="D20" s="28"/>
      <c r="E20" s="32"/>
      <c r="M20" s="34"/>
      <c r="Q20" s="34"/>
    </row>
    <row r="21" spans="2:17" ht="15" customHeight="1" x14ac:dyDescent="0.25">
      <c r="E21" s="33"/>
      <c r="M21" s="34"/>
      <c r="Q21" s="34"/>
    </row>
    <row r="22" spans="2:17" ht="15" customHeight="1" x14ac:dyDescent="0.25">
      <c r="B22" s="41" t="s">
        <v>11</v>
      </c>
      <c r="C22" s="42"/>
      <c r="E22" s="34"/>
      <c r="F22" s="121" t="str">
        <f>IF(ISBLANK(D20),"",IF(D20&gt;D24,B20,B24))</f>
        <v/>
      </c>
      <c r="G22" s="120"/>
      <c r="H22" s="28"/>
      <c r="I22" s="32"/>
      <c r="M22" s="34"/>
      <c r="Q22" s="34"/>
    </row>
    <row r="23" spans="2:17" ht="15" customHeight="1" x14ac:dyDescent="0.25">
      <c r="C23" s="42"/>
      <c r="E23" s="34"/>
      <c r="I23" s="33"/>
      <c r="M23" s="34"/>
      <c r="Q23" s="34"/>
    </row>
    <row r="24" spans="2:17" ht="15" customHeight="1" x14ac:dyDescent="0.25">
      <c r="B24" s="119" t="str">
        <f ca="1">IF(LEFT(A25,1)="-",IF(ISBLANK(INDIRECT(ADDRESS(2^MID(A25,2,1)+2+(MID(A25,3,2)-1)*2^(MID(A25,2,1)+2),MID(A25,2,1)*4,,,A24))),"",IF(INDIRECT(ADDRESS(2^MID(A25,2,1)+2+(MID(A25,3,2)-1)*2^(MID(A25,2,1)+2),MID(A25,2,1)*4,,,A24))&gt;INDIRECT(ADDRESS(2^(1+MID(A25,2,1))+2^MID(A25,2,1)+2+(MID(A25,3,2)-1)*2^(MID(A25,2,1)+2),MID(A25,2,1)*4,,,A24)),INDIRECT(ADDRESS(2^(1+MID(A25,2,1))+2^MID(A25,2,1)+2+(MID(A25,3,2)-1)*2^(MID(A25,2,1)+2),MID(A25,2,1)*4-2,,,A24)),INDIRECT(ADDRESS(2^MID(A25,2,1)+2+(MID(A25,3,2)-1)*2^(MID(A25,2,1)+2),MID(A25,2,1)*4-2,,,A24)))),IF(LEFT(A24,1)="X",IFERROR(INDIRECT(ADDRESS(MATCH(A25,OFFSET(INDIRECT(ADDRESS(1,3,,,A24)),0,0,200,1),0),2,,,A24)),""),IFERROR(INDIRECT(ADDRESS(MATCH(A25,OFFSET(INDIRECT(ADDRESS(3,2,,,A24)),1,6+MAX(OFFSET(INDIRECT(ADDRESS(3,2,,,A24)),0,0,1,20)),2*MAX(OFFSET(INDIRECT(ADDRESS(3,2,,,A24)),0,0,1,20)),1),0)+3,3,,,A24)),"")))</f>
        <v/>
      </c>
      <c r="C24" s="120"/>
      <c r="D24" s="28"/>
      <c r="E24" s="35"/>
      <c r="I24" s="34"/>
      <c r="M24" s="34"/>
      <c r="Q24" s="34"/>
    </row>
    <row r="25" spans="2:17" ht="15" customHeight="1" x14ac:dyDescent="0.25">
      <c r="C25" s="42"/>
      <c r="I25" s="34"/>
      <c r="M25" s="34"/>
      <c r="Q25" s="34"/>
    </row>
    <row r="26" spans="2:17" ht="15" customHeight="1" x14ac:dyDescent="0.25">
      <c r="C26" s="42"/>
      <c r="F26" s="41" t="s">
        <v>11</v>
      </c>
      <c r="H26" s="42"/>
      <c r="I26" s="34"/>
      <c r="J26" s="121" t="str">
        <f>IF(ISBLANK(H22),"",IF(H22&gt;H30,F22,F30))</f>
        <v/>
      </c>
      <c r="K26" s="120"/>
      <c r="L26" s="28"/>
      <c r="M26" s="35"/>
      <c r="Q26" s="34"/>
    </row>
    <row r="27" spans="2:17" ht="15" customHeight="1" x14ac:dyDescent="0.25">
      <c r="C27" s="42"/>
      <c r="I27" s="34"/>
      <c r="Q27" s="34"/>
    </row>
    <row r="28" spans="2:17" ht="15" customHeight="1" x14ac:dyDescent="0.25">
      <c r="B28" s="119" t="str">
        <f ca="1">IF(LEFT(A29,1)="-",IF(ISBLANK(INDIRECT(ADDRESS(2^MID(A29,2,1)+2+(MID(A29,3,2)-1)*2^(MID(A29,2,1)+2),MID(A29,2,1)*4,,,A28))),"",IF(INDIRECT(ADDRESS(2^MID(A29,2,1)+2+(MID(A29,3,2)-1)*2^(MID(A29,2,1)+2),MID(A29,2,1)*4,,,A28))&gt;INDIRECT(ADDRESS(2^(1+MID(A29,2,1))+2^MID(A29,2,1)+2+(MID(A29,3,2)-1)*2^(MID(A29,2,1)+2),MID(A29,2,1)*4,,,A28)),INDIRECT(ADDRESS(2^(1+MID(A29,2,1))+2^MID(A29,2,1)+2+(MID(A29,3,2)-1)*2^(MID(A29,2,1)+2),MID(A29,2,1)*4-2,,,A28)),INDIRECT(ADDRESS(2^MID(A29,2,1)+2+(MID(A29,3,2)-1)*2^(MID(A29,2,1)+2),MID(A29,2,1)*4-2,,,A28)))),IF(LEFT(A28,1)="X",IFERROR(INDIRECT(ADDRESS(MATCH(A29,OFFSET(INDIRECT(ADDRESS(1,3,,,A28)),0,0,200,1),0),2,,,A28)),""),IFERROR(INDIRECT(ADDRESS(MATCH(A29,OFFSET(INDIRECT(ADDRESS(3,2,,,A28)),1,6+MAX(OFFSET(INDIRECT(ADDRESS(3,2,,,A28)),0,0,1,20)),2*MAX(OFFSET(INDIRECT(ADDRESS(3,2,,,A28)),0,0,1,20)),1),0)+3,3,,,A28)),"")))</f>
        <v/>
      </c>
      <c r="C28" s="120"/>
      <c r="D28" s="28"/>
      <c r="E28" s="32"/>
      <c r="I28" s="34"/>
      <c r="Q28" s="34"/>
    </row>
    <row r="29" spans="2:17" ht="15" customHeight="1" x14ac:dyDescent="0.25">
      <c r="C29" s="42"/>
      <c r="E29" s="33"/>
      <c r="I29" s="34"/>
      <c r="Q29" s="34"/>
    </row>
    <row r="30" spans="2:17" ht="15" customHeight="1" x14ac:dyDescent="0.25">
      <c r="B30" s="41" t="s">
        <v>11</v>
      </c>
      <c r="C30" s="42"/>
      <c r="E30" s="34"/>
      <c r="F30" s="121" t="str">
        <f>IF(ISBLANK(D28),"",IF(D28&gt;D32,B28,B32))</f>
        <v/>
      </c>
      <c r="G30" s="120"/>
      <c r="H30" s="28"/>
      <c r="I30" s="35"/>
      <c r="Q30" s="34"/>
    </row>
    <row r="31" spans="2:17" ht="15" customHeight="1" x14ac:dyDescent="0.25">
      <c r="E31" s="34"/>
      <c r="Q31" s="34"/>
    </row>
    <row r="32" spans="2:17" ht="15" customHeight="1" x14ac:dyDescent="0.25">
      <c r="B32" s="119" t="str">
        <f ca="1">IF(LEFT(A33,1)="-",IF(ISBLANK(INDIRECT(ADDRESS(2^MID(A33,2,1)+2+(MID(A33,3,2)-1)*2^(MID(A33,2,1)+2),MID(A33,2,1)*4,,,A32))),"",IF(INDIRECT(ADDRESS(2^MID(A33,2,1)+2+(MID(A33,3,2)-1)*2^(MID(A33,2,1)+2),MID(A33,2,1)*4,,,A32))&gt;INDIRECT(ADDRESS(2^(1+MID(A33,2,1))+2^MID(A33,2,1)+2+(MID(A33,3,2)-1)*2^(MID(A33,2,1)+2),MID(A33,2,1)*4,,,A32)),INDIRECT(ADDRESS(2^(1+MID(A33,2,1))+2^MID(A33,2,1)+2+(MID(A33,3,2)-1)*2^(MID(A33,2,1)+2),MID(A33,2,1)*4-2,,,A32)),INDIRECT(ADDRESS(2^MID(A33,2,1)+2+(MID(A33,3,2)-1)*2^(MID(A33,2,1)+2),MID(A33,2,1)*4-2,,,A32)))),IF(LEFT(A32,1)="X",IFERROR(INDIRECT(ADDRESS(MATCH(A33,OFFSET(INDIRECT(ADDRESS(1,3,,,A32)),0,0,200,1),0),2,,,A32)),""),IFERROR(INDIRECT(ADDRESS(MATCH(A33,OFFSET(INDIRECT(ADDRESS(3,2,,,A32)),1,6+MAX(OFFSET(INDIRECT(ADDRESS(3,2,,,A32)),0,0,1,20)),2*MAX(OFFSET(INDIRECT(ADDRESS(3,2,,,A32)),0,0,1,20)),1),0)+3,3,,,A32)),"")))</f>
        <v/>
      </c>
      <c r="C32" s="120"/>
      <c r="D32" s="28"/>
      <c r="E32" s="35"/>
      <c r="Q32" s="34"/>
    </row>
    <row r="33" spans="2:19" ht="15" customHeight="1" x14ac:dyDescent="0.25">
      <c r="Q33" s="34"/>
    </row>
    <row r="34" spans="2:19" ht="15" customHeight="1" x14ac:dyDescent="0.25">
      <c r="N34" s="42" t="s">
        <v>11</v>
      </c>
      <c r="P34" s="42"/>
      <c r="Q34" s="34"/>
      <c r="R34" s="121" t="str">
        <f>IF(ISBLANK(P18),"",IF(P18&gt;P50,N18,N50))</f>
        <v/>
      </c>
      <c r="S34" s="119"/>
    </row>
    <row r="35" spans="2:19" ht="15" customHeight="1" x14ac:dyDescent="0.25">
      <c r="Q35" s="34"/>
    </row>
    <row r="36" spans="2:19" ht="15" customHeight="1" x14ac:dyDescent="0.25">
      <c r="B36" s="119" t="str">
        <f ca="1">IF(LEFT(A37,1)="-",IF(ISBLANK(INDIRECT(ADDRESS(2^MID(A37,2,1)+2+(MID(A37,3,2)-1)*2^(MID(A37,2,1)+2),MID(A37,2,1)*4,,,A36))),"",IF(INDIRECT(ADDRESS(2^MID(A37,2,1)+2+(MID(A37,3,2)-1)*2^(MID(A37,2,1)+2),MID(A37,2,1)*4,,,A36))&gt;INDIRECT(ADDRESS(2^(1+MID(A37,2,1))+2^MID(A37,2,1)+2+(MID(A37,3,2)-1)*2^(MID(A37,2,1)+2),MID(A37,2,1)*4,,,A36)),INDIRECT(ADDRESS(2^(1+MID(A37,2,1))+2^MID(A37,2,1)+2+(MID(A37,3,2)-1)*2^(MID(A37,2,1)+2),MID(A37,2,1)*4-2,,,A36)),INDIRECT(ADDRESS(2^MID(A37,2,1)+2+(MID(A37,3,2)-1)*2^(MID(A37,2,1)+2),MID(A37,2,1)*4-2,,,A36)))),IF(LEFT(A36,1)="X",IFERROR(INDIRECT(ADDRESS(MATCH(A37,OFFSET(INDIRECT(ADDRESS(1,3,,,A36)),0,0,200,1),0),2,,,A36)),""),IFERROR(INDIRECT(ADDRESS(MATCH(A37,OFFSET(INDIRECT(ADDRESS(3,2,,,A36)),1,6+MAX(OFFSET(INDIRECT(ADDRESS(3,2,,,A36)),0,0,1,20)),2*MAX(OFFSET(INDIRECT(ADDRESS(3,2,,,A36)),0,0,1,20)),1),0)+3,3,,,A36)),"")))</f>
        <v/>
      </c>
      <c r="C36" s="120"/>
      <c r="D36" s="28"/>
      <c r="E36" s="32"/>
      <c r="Q36" s="34"/>
    </row>
    <row r="37" spans="2:19" ht="15" customHeight="1" x14ac:dyDescent="0.25">
      <c r="E37" s="33"/>
      <c r="Q37" s="34"/>
    </row>
    <row r="38" spans="2:19" ht="15" customHeight="1" x14ac:dyDescent="0.25">
      <c r="B38" s="41" t="s">
        <v>11</v>
      </c>
      <c r="C38" s="42"/>
      <c r="E38" s="34"/>
      <c r="F38" s="121" t="str">
        <f>IF(ISBLANK(D36),"",IF(D36&gt;D40,B36,B40))</f>
        <v/>
      </c>
      <c r="G38" s="120"/>
      <c r="H38" s="28"/>
      <c r="I38" s="32"/>
      <c r="Q38" s="34"/>
    </row>
    <row r="39" spans="2:19" ht="15" customHeight="1" x14ac:dyDescent="0.25">
      <c r="E39" s="34"/>
      <c r="I39" s="33"/>
      <c r="Q39" s="34"/>
    </row>
    <row r="40" spans="2:19" ht="15" customHeight="1" x14ac:dyDescent="0.25">
      <c r="B40" s="119" t="str">
        <f ca="1">IF(LEFT(A41,1)="-",IF(ISBLANK(INDIRECT(ADDRESS(2^MID(A41,2,1)+2+(MID(A41,3,2)-1)*2^(MID(A41,2,1)+2),MID(A41,2,1)*4,,,A40))),"",IF(INDIRECT(ADDRESS(2^MID(A41,2,1)+2+(MID(A41,3,2)-1)*2^(MID(A41,2,1)+2),MID(A41,2,1)*4,,,A40))&gt;INDIRECT(ADDRESS(2^(1+MID(A41,2,1))+2^MID(A41,2,1)+2+(MID(A41,3,2)-1)*2^(MID(A41,2,1)+2),MID(A41,2,1)*4,,,A40)),INDIRECT(ADDRESS(2^(1+MID(A41,2,1))+2^MID(A41,2,1)+2+(MID(A41,3,2)-1)*2^(MID(A41,2,1)+2),MID(A41,2,1)*4-2,,,A40)),INDIRECT(ADDRESS(2^MID(A41,2,1)+2+(MID(A41,3,2)-1)*2^(MID(A41,2,1)+2),MID(A41,2,1)*4-2,,,A40)))),IF(LEFT(A40,1)="X",IFERROR(INDIRECT(ADDRESS(MATCH(A41,OFFSET(INDIRECT(ADDRESS(1,3,,,A40)),0,0,200,1),0),2,,,A40)),""),IFERROR(INDIRECT(ADDRESS(MATCH(A41,OFFSET(INDIRECT(ADDRESS(3,2,,,A40)),1,6+MAX(OFFSET(INDIRECT(ADDRESS(3,2,,,A40)),0,0,1,20)),2*MAX(OFFSET(INDIRECT(ADDRESS(3,2,,,A40)),0,0,1,20)),1),0)+3,3,,,A40)),"")))</f>
        <v/>
      </c>
      <c r="C40" s="120"/>
      <c r="D40" s="28"/>
      <c r="E40" s="35"/>
      <c r="I40" s="34"/>
      <c r="Q40" s="34"/>
    </row>
    <row r="41" spans="2:19" ht="15" customHeight="1" x14ac:dyDescent="0.25">
      <c r="I41" s="34"/>
      <c r="Q41" s="34"/>
    </row>
    <row r="42" spans="2:19" ht="15" customHeight="1" x14ac:dyDescent="0.25">
      <c r="F42" s="41" t="s">
        <v>11</v>
      </c>
      <c r="H42" s="42"/>
      <c r="I42" s="34"/>
      <c r="J42" s="121" t="str">
        <f>IF(ISBLANK(H38),"",IF(H38&gt;H46,F38,F46))</f>
        <v/>
      </c>
      <c r="K42" s="119"/>
      <c r="L42" s="28"/>
      <c r="M42" s="32"/>
      <c r="Q42" s="34"/>
    </row>
    <row r="43" spans="2:19" ht="15" customHeight="1" x14ac:dyDescent="0.25">
      <c r="I43" s="34"/>
      <c r="M43" s="33"/>
      <c r="Q43" s="34"/>
    </row>
    <row r="44" spans="2:19" ht="15" customHeight="1" x14ac:dyDescent="0.25">
      <c r="B44" s="119" t="str">
        <f ca="1">IF(LEFT(A45,1)="-",IF(ISBLANK(INDIRECT(ADDRESS(2^MID(A45,2,1)+2+(MID(A45,3,2)-1)*2^(MID(A45,2,1)+2),MID(A45,2,1)*4,,,A44))),"",IF(INDIRECT(ADDRESS(2^MID(A45,2,1)+2+(MID(A45,3,2)-1)*2^(MID(A45,2,1)+2),MID(A45,2,1)*4,,,A44))&gt;INDIRECT(ADDRESS(2^(1+MID(A45,2,1))+2^MID(A45,2,1)+2+(MID(A45,3,2)-1)*2^(MID(A45,2,1)+2),MID(A45,2,1)*4,,,A44)),INDIRECT(ADDRESS(2^(1+MID(A45,2,1))+2^MID(A45,2,1)+2+(MID(A45,3,2)-1)*2^(MID(A45,2,1)+2),MID(A45,2,1)*4-2,,,A44)),INDIRECT(ADDRESS(2^MID(A45,2,1)+2+(MID(A45,3,2)-1)*2^(MID(A45,2,1)+2),MID(A45,2,1)*4-2,,,A44)))),IF(LEFT(A44,1)="X",IFERROR(INDIRECT(ADDRESS(MATCH(A45,OFFSET(INDIRECT(ADDRESS(1,3,,,A44)),0,0,200,1),0),2,,,A44)),""),IFERROR(INDIRECT(ADDRESS(MATCH(A45,OFFSET(INDIRECT(ADDRESS(3,2,,,A44)),1,6+MAX(OFFSET(INDIRECT(ADDRESS(3,2,,,A44)),0,0,1,20)),2*MAX(OFFSET(INDIRECT(ADDRESS(3,2,,,A44)),0,0,1,20)),1),0)+3,3,,,A44)),"")))</f>
        <v/>
      </c>
      <c r="C44" s="120"/>
      <c r="D44" s="28"/>
      <c r="E44" s="32"/>
      <c r="I44" s="34"/>
      <c r="M44" s="34"/>
      <c r="Q44" s="34"/>
    </row>
    <row r="45" spans="2:19" ht="15" customHeight="1" x14ac:dyDescent="0.25">
      <c r="E45" s="33"/>
      <c r="I45" s="34"/>
      <c r="M45" s="34"/>
      <c r="Q45" s="34"/>
    </row>
    <row r="46" spans="2:19" ht="15" customHeight="1" x14ac:dyDescent="0.25">
      <c r="B46" s="41" t="s">
        <v>11</v>
      </c>
      <c r="C46" s="42"/>
      <c r="E46" s="34"/>
      <c r="F46" s="121" t="str">
        <f>IF(ISBLANK(D44),"",IF(D44&gt;D48,B44,B48))</f>
        <v/>
      </c>
      <c r="G46" s="120"/>
      <c r="H46" s="28"/>
      <c r="I46" s="35"/>
      <c r="M46" s="34"/>
      <c r="Q46" s="34"/>
    </row>
    <row r="47" spans="2:19" ht="15" customHeight="1" x14ac:dyDescent="0.25">
      <c r="E47" s="34"/>
      <c r="M47" s="34"/>
      <c r="Q47" s="34"/>
    </row>
    <row r="48" spans="2:19" ht="15" customHeight="1" x14ac:dyDescent="0.25">
      <c r="B48" s="119" t="str">
        <f ca="1">IF(LEFT(A49,1)="-",IF(ISBLANK(INDIRECT(ADDRESS(2^MID(A49,2,1)+2+(MID(A49,3,2)-1)*2^(MID(A49,2,1)+2),MID(A49,2,1)*4,,,A48))),"",IF(INDIRECT(ADDRESS(2^MID(A49,2,1)+2+(MID(A49,3,2)-1)*2^(MID(A49,2,1)+2),MID(A49,2,1)*4,,,A48))&gt;INDIRECT(ADDRESS(2^(1+MID(A49,2,1))+2^MID(A49,2,1)+2+(MID(A49,3,2)-1)*2^(MID(A49,2,1)+2),MID(A49,2,1)*4,,,A48)),INDIRECT(ADDRESS(2^(1+MID(A49,2,1))+2^MID(A49,2,1)+2+(MID(A49,3,2)-1)*2^(MID(A49,2,1)+2),MID(A49,2,1)*4-2,,,A48)),INDIRECT(ADDRESS(2^MID(A49,2,1)+2+(MID(A49,3,2)-1)*2^(MID(A49,2,1)+2),MID(A49,2,1)*4-2,,,A48)))),IF(LEFT(A48,1)="X",IFERROR(INDIRECT(ADDRESS(MATCH(A49,OFFSET(INDIRECT(ADDRESS(1,3,,,A48)),0,0,200,1),0),2,,,A48)),""),IFERROR(INDIRECT(ADDRESS(MATCH(A49,OFFSET(INDIRECT(ADDRESS(3,2,,,A48)),1,6+MAX(OFFSET(INDIRECT(ADDRESS(3,2,,,A48)),0,0,1,20)),2*MAX(OFFSET(INDIRECT(ADDRESS(3,2,,,A48)),0,0,1,20)),1),0)+3,3,,,A48)),"")))</f>
        <v/>
      </c>
      <c r="C48" s="120"/>
      <c r="D48" s="28"/>
      <c r="E48" s="35"/>
      <c r="M48" s="34"/>
      <c r="Q48" s="34"/>
    </row>
    <row r="49" spans="2:17" ht="15" customHeight="1" x14ac:dyDescent="0.25">
      <c r="M49" s="34"/>
      <c r="Q49" s="34"/>
    </row>
    <row r="50" spans="2:17" ht="15" customHeight="1" x14ac:dyDescent="0.25">
      <c r="J50" s="41" t="s">
        <v>11</v>
      </c>
      <c r="L50" s="42"/>
      <c r="M50" s="34"/>
      <c r="N50" s="121" t="str">
        <f>IF(ISBLANK(L42),"",IF(L42&gt;L58,J42,J58))</f>
        <v/>
      </c>
      <c r="O50" s="119"/>
      <c r="P50" s="28"/>
      <c r="Q50" s="35"/>
    </row>
    <row r="51" spans="2:17" ht="15" customHeight="1" x14ac:dyDescent="0.25">
      <c r="M51" s="34"/>
    </row>
    <row r="52" spans="2:17" ht="15" customHeight="1" x14ac:dyDescent="0.25">
      <c r="B52" s="119" t="str">
        <f ca="1">IF(LEFT(A53,1)="-",IF(ISBLANK(INDIRECT(ADDRESS(2^MID(A53,2,1)+2+(MID(A53,3,2)-1)*2^(MID(A53,2,1)+2),MID(A53,2,1)*4,,,A52))),"",IF(INDIRECT(ADDRESS(2^MID(A53,2,1)+2+(MID(A53,3,2)-1)*2^(MID(A53,2,1)+2),MID(A53,2,1)*4,,,A52))&gt;INDIRECT(ADDRESS(2^(1+MID(A53,2,1))+2^MID(A53,2,1)+2+(MID(A53,3,2)-1)*2^(MID(A53,2,1)+2),MID(A53,2,1)*4,,,A52)),INDIRECT(ADDRESS(2^(1+MID(A53,2,1))+2^MID(A53,2,1)+2+(MID(A53,3,2)-1)*2^(MID(A53,2,1)+2),MID(A53,2,1)*4-2,,,A52)),INDIRECT(ADDRESS(2^MID(A53,2,1)+2+(MID(A53,3,2)-1)*2^(MID(A53,2,1)+2),MID(A53,2,1)*4-2,,,A52)))),IF(LEFT(A52,1)="X",IFERROR(INDIRECT(ADDRESS(MATCH(A53,OFFSET(INDIRECT(ADDRESS(1,3,,,A52)),0,0,200,1),0),2,,,A52)),""),IFERROR(INDIRECT(ADDRESS(MATCH(A53,OFFSET(INDIRECT(ADDRESS(3,2,,,A52)),1,6+MAX(OFFSET(INDIRECT(ADDRESS(3,2,,,A52)),0,0,1,20)),2*MAX(OFFSET(INDIRECT(ADDRESS(3,2,,,A52)),0,0,1,20)),1),0)+3,3,,,A52)),"")))</f>
        <v/>
      </c>
      <c r="C52" s="120"/>
      <c r="D52" s="28"/>
      <c r="E52" s="32"/>
      <c r="M52" s="34"/>
    </row>
    <row r="53" spans="2:17" ht="15" customHeight="1" x14ac:dyDescent="0.25">
      <c r="E53" s="33"/>
      <c r="M53" s="34"/>
    </row>
    <row r="54" spans="2:17" ht="15" customHeight="1" x14ac:dyDescent="0.25">
      <c r="B54" s="41" t="s">
        <v>11</v>
      </c>
      <c r="C54" s="42"/>
      <c r="E54" s="34"/>
      <c r="F54" s="121" t="str">
        <f>IF(ISBLANK(D52),"",IF(D52&gt;D56,B52,B56))</f>
        <v/>
      </c>
      <c r="G54" s="120"/>
      <c r="H54" s="28"/>
      <c r="I54" s="32"/>
      <c r="M54" s="34"/>
    </row>
    <row r="55" spans="2:17" ht="15" customHeight="1" x14ac:dyDescent="0.25">
      <c r="E55" s="34"/>
      <c r="I55" s="33"/>
      <c r="M55" s="34"/>
    </row>
    <row r="56" spans="2:17" ht="15" customHeight="1" x14ac:dyDescent="0.25">
      <c r="B56" s="119" t="str">
        <f ca="1">IF(LEFT(A57,1)="-",IF(ISBLANK(INDIRECT(ADDRESS(2^MID(A57,2,1)+2+(MID(A57,3,2)-1)*2^(MID(A57,2,1)+2),MID(A57,2,1)*4,,,A56))),"",IF(INDIRECT(ADDRESS(2^MID(A57,2,1)+2+(MID(A57,3,2)-1)*2^(MID(A57,2,1)+2),MID(A57,2,1)*4,,,A56))&gt;INDIRECT(ADDRESS(2^(1+MID(A57,2,1))+2^MID(A57,2,1)+2+(MID(A57,3,2)-1)*2^(MID(A57,2,1)+2),MID(A57,2,1)*4,,,A56)),INDIRECT(ADDRESS(2^(1+MID(A57,2,1))+2^MID(A57,2,1)+2+(MID(A57,3,2)-1)*2^(MID(A57,2,1)+2),MID(A57,2,1)*4-2,,,A56)),INDIRECT(ADDRESS(2^MID(A57,2,1)+2+(MID(A57,3,2)-1)*2^(MID(A57,2,1)+2),MID(A57,2,1)*4-2,,,A56)))),IF(LEFT(A56,1)="X",IFERROR(INDIRECT(ADDRESS(MATCH(A57,OFFSET(INDIRECT(ADDRESS(1,3,,,A56)),0,0,200,1),0),2,,,A56)),""),IFERROR(INDIRECT(ADDRESS(MATCH(A57,OFFSET(INDIRECT(ADDRESS(3,2,,,A56)),1,6+MAX(OFFSET(INDIRECT(ADDRESS(3,2,,,A56)),0,0,1,20)),2*MAX(OFFSET(INDIRECT(ADDRESS(3,2,,,A56)),0,0,1,20)),1),0)+3,3,,,A56)),"")))</f>
        <v/>
      </c>
      <c r="C56" s="120"/>
      <c r="D56" s="28"/>
      <c r="E56" s="35"/>
      <c r="I56" s="34"/>
      <c r="M56" s="34"/>
    </row>
    <row r="57" spans="2:17" ht="15" customHeight="1" x14ac:dyDescent="0.25">
      <c r="I57" s="34"/>
      <c r="M57" s="34"/>
    </row>
    <row r="58" spans="2:17" ht="15" customHeight="1" x14ac:dyDescent="0.25">
      <c r="F58" s="41" t="s">
        <v>11</v>
      </c>
      <c r="H58" s="42"/>
      <c r="I58" s="34"/>
      <c r="J58" s="121" t="str">
        <f>IF(ISBLANK(H54),"",IF(H54&gt;H62,F54,F62))</f>
        <v/>
      </c>
      <c r="K58" s="120"/>
      <c r="L58" s="28"/>
      <c r="M58" s="35"/>
    </row>
    <row r="59" spans="2:17" ht="15" customHeight="1" x14ac:dyDescent="0.25">
      <c r="I59" s="34"/>
    </row>
    <row r="60" spans="2:17" ht="15" customHeight="1" x14ac:dyDescent="0.25">
      <c r="B60" s="119" t="str">
        <f ca="1">IF(LEFT(A61,1)="-",IF(ISBLANK(INDIRECT(ADDRESS(2^MID(A61,2,1)+2+(MID(A61,3,2)-1)*2^(MID(A61,2,1)+2),MID(A61,2,1)*4,,,A60))),"",IF(INDIRECT(ADDRESS(2^MID(A61,2,1)+2+(MID(A61,3,2)-1)*2^(MID(A61,2,1)+2),MID(A61,2,1)*4,,,A60))&gt;INDIRECT(ADDRESS(2^(1+MID(A61,2,1))+2^MID(A61,2,1)+2+(MID(A61,3,2)-1)*2^(MID(A61,2,1)+2),MID(A61,2,1)*4,,,A60)),INDIRECT(ADDRESS(2^(1+MID(A61,2,1))+2^MID(A61,2,1)+2+(MID(A61,3,2)-1)*2^(MID(A61,2,1)+2),MID(A61,2,1)*4-2,,,A60)),INDIRECT(ADDRESS(2^MID(A61,2,1)+2+(MID(A61,3,2)-1)*2^(MID(A61,2,1)+2),MID(A61,2,1)*4-2,,,A60)))),IF(LEFT(A60,1)="X",IFERROR(INDIRECT(ADDRESS(MATCH(A61,OFFSET(INDIRECT(ADDRESS(1,3,,,A60)),0,0,200,1),0),2,,,A60)),""),IFERROR(INDIRECT(ADDRESS(MATCH(A61,OFFSET(INDIRECT(ADDRESS(3,2,,,A60)),1,6+MAX(OFFSET(INDIRECT(ADDRESS(3,2,,,A60)),0,0,1,20)),2*MAX(OFFSET(INDIRECT(ADDRESS(3,2,,,A60)),0,0,1,20)),1),0)+3,3,,,A60)),"")))</f>
        <v/>
      </c>
      <c r="C60" s="120"/>
      <c r="D60" s="28"/>
      <c r="E60" s="32"/>
      <c r="I60" s="34"/>
    </row>
    <row r="61" spans="2:17" ht="15" customHeight="1" x14ac:dyDescent="0.25">
      <c r="E61" s="33"/>
      <c r="I61" s="34"/>
    </row>
    <row r="62" spans="2:17" ht="15" customHeight="1" x14ac:dyDescent="0.25">
      <c r="B62" s="41" t="s">
        <v>11</v>
      </c>
      <c r="C62" s="42"/>
      <c r="E62" s="34"/>
      <c r="F62" s="121" t="str">
        <f>IF(ISBLANK(D60),"",IF(D60&gt;D64,B60,B64))</f>
        <v/>
      </c>
      <c r="G62" s="120"/>
      <c r="H62" s="28"/>
      <c r="I62" s="35"/>
    </row>
    <row r="63" spans="2:17" ht="15" customHeight="1" x14ac:dyDescent="0.25">
      <c r="C63" s="42"/>
      <c r="E63" s="34"/>
    </row>
    <row r="64" spans="2:17" ht="15" customHeight="1" x14ac:dyDescent="0.25">
      <c r="B64" s="119" t="str">
        <f ca="1">IF(LEFT(A65,1)="-",IF(ISBLANK(INDIRECT(ADDRESS(2^MID(A65,2,1)+2+(MID(A65,3,2)-1)*2^(MID(A65,2,1)+2),MID(A65,2,1)*4,,,A64))),"",IF(INDIRECT(ADDRESS(2^MID(A65,2,1)+2+(MID(A65,3,2)-1)*2^(MID(A65,2,1)+2),MID(A65,2,1)*4,,,A64))&gt;INDIRECT(ADDRESS(2^(1+MID(A65,2,1))+2^MID(A65,2,1)+2+(MID(A65,3,2)-1)*2^(MID(A65,2,1)+2),MID(A65,2,1)*4,,,A64)),INDIRECT(ADDRESS(2^(1+MID(A65,2,1))+2^MID(A65,2,1)+2+(MID(A65,3,2)-1)*2^(MID(A65,2,1)+2),MID(A65,2,1)*4-2,,,A64)),INDIRECT(ADDRESS(2^MID(A65,2,1)+2+(MID(A65,3,2)-1)*2^(MID(A65,2,1)+2),MID(A65,2,1)*4-2,,,A64)))),IF(LEFT(A64,1)="X",IFERROR(INDIRECT(ADDRESS(MATCH(A65,OFFSET(INDIRECT(ADDRESS(1,3,,,A64)),0,0,200,1),0),2,,,A64)),""),IFERROR(INDIRECT(ADDRESS(MATCH(A65,OFFSET(INDIRECT(ADDRESS(3,2,,,A64)),1,6+MAX(OFFSET(INDIRECT(ADDRESS(3,2,,,A64)),0,0,1,20)),2*MAX(OFFSET(INDIRECT(ADDRESS(3,2,,,A64)),0,0,1,20)),1),0)+3,3,,,A64)),"")))</f>
        <v/>
      </c>
      <c r="C64" s="120"/>
      <c r="D64" s="28"/>
      <c r="E64" s="35"/>
    </row>
    <row r="68" spans="2:7" ht="15" customHeight="1" x14ac:dyDescent="0.25">
      <c r="B68" s="119" t="str">
        <f>IF(ISBLANK(L10),"",IF(L10&gt;L26,J26,J10))</f>
        <v/>
      </c>
      <c r="C68" s="120"/>
      <c r="D68" s="28"/>
      <c r="E68" s="32"/>
      <c r="F68" s="122"/>
      <c r="G68" s="122"/>
    </row>
    <row r="69" spans="2:7" ht="15" customHeight="1" x14ac:dyDescent="0.25">
      <c r="E69" s="33"/>
    </row>
    <row r="70" spans="2:7" ht="15" customHeight="1" x14ac:dyDescent="0.25">
      <c r="B70" s="41" t="s">
        <v>11</v>
      </c>
      <c r="C70" s="42"/>
      <c r="E70" s="34"/>
      <c r="F70" s="121" t="str">
        <f>IF(ISBLANK(D68),"",IF(D68&gt;D72,B68,B72))</f>
        <v/>
      </c>
      <c r="G70" s="119"/>
    </row>
    <row r="71" spans="2:7" ht="15" customHeight="1" x14ac:dyDescent="0.25">
      <c r="E71" s="34"/>
    </row>
    <row r="72" spans="2:7" ht="15" customHeight="1" x14ac:dyDescent="0.25">
      <c r="B72" s="119" t="str">
        <f>IF(ISBLANK(L42),"",IF(L42&gt;L58,J58,J42))</f>
        <v/>
      </c>
      <c r="C72" s="120"/>
      <c r="D72" s="28"/>
      <c r="E72" s="35"/>
    </row>
    <row r="86" spans="12:12" ht="15" customHeight="1" x14ac:dyDescent="0.25">
      <c r="L86" s="42"/>
    </row>
  </sheetData>
  <mergeCells count="36">
    <mergeCell ref="R34:S34"/>
    <mergeCell ref="B24:C24"/>
    <mergeCell ref="B28:C28"/>
    <mergeCell ref="F14:G14"/>
    <mergeCell ref="B4:C4"/>
    <mergeCell ref="F6:G6"/>
    <mergeCell ref="B8:C8"/>
    <mergeCell ref="J10:K10"/>
    <mergeCell ref="B12:C12"/>
    <mergeCell ref="N18:O18"/>
    <mergeCell ref="B20:C20"/>
    <mergeCell ref="F22:G22"/>
    <mergeCell ref="J26:K26"/>
    <mergeCell ref="F30:G30"/>
    <mergeCell ref="N50:O50"/>
    <mergeCell ref="B52:C52"/>
    <mergeCell ref="F54:G54"/>
    <mergeCell ref="B56:C56"/>
    <mergeCell ref="F70:G70"/>
    <mergeCell ref="B68:C68"/>
    <mergeCell ref="F68:G68"/>
    <mergeCell ref="B1:K1"/>
    <mergeCell ref="B72:C72"/>
    <mergeCell ref="B36:C36"/>
    <mergeCell ref="F38:G38"/>
    <mergeCell ref="B40:C40"/>
    <mergeCell ref="J42:K42"/>
    <mergeCell ref="B44:C44"/>
    <mergeCell ref="J58:K58"/>
    <mergeCell ref="B60:C60"/>
    <mergeCell ref="F62:G62"/>
    <mergeCell ref="B64:C64"/>
    <mergeCell ref="F46:G46"/>
    <mergeCell ref="B48:C48"/>
    <mergeCell ref="B16:C16"/>
    <mergeCell ref="B32:C32"/>
  </mergeCells>
  <pageMargins left="0.70866141732283472" right="0.70866141732283472" top="0.74803149606299213" bottom="0.74803149606299213" header="0.31496062992125984" footer="0.31496062992125984"/>
  <pageSetup paperSize="9" scale="45" orientation="landscape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W148"/>
  <sheetViews>
    <sheetView topLeftCell="A103" zoomScaleNormal="100" workbookViewId="0">
      <selection activeCell="F122" sqref="F122"/>
    </sheetView>
  </sheetViews>
  <sheetFormatPr defaultRowHeight="15" customHeight="1" x14ac:dyDescent="0.25"/>
  <cols>
    <col min="1" max="1" width="9.140625" style="30" customWidth="1"/>
    <col min="2" max="17" width="9.140625" style="29" customWidth="1"/>
    <col min="18" max="16384" width="9.140625" style="29"/>
  </cols>
  <sheetData>
    <row r="1" spans="2:16" ht="59.25" customHeight="1" x14ac:dyDescent="0.25">
      <c r="B1" s="96"/>
      <c r="C1" s="96"/>
      <c r="D1" s="96"/>
      <c r="E1" s="96"/>
      <c r="F1" s="96"/>
      <c r="G1" s="96"/>
      <c r="H1" s="96"/>
      <c r="I1" s="96"/>
      <c r="J1" s="96"/>
      <c r="K1" s="96"/>
      <c r="P1" s="42"/>
    </row>
    <row r="4" spans="2:16" ht="15" customHeight="1" x14ac:dyDescent="0.25">
      <c r="B4" s="119" t="str">
        <f ca="1">IF(LEFT(A5,1)="-",IF(ISBLANK(INDIRECT(ADDRESS(2^MID(A5,2,1)+2+(MID(A5,3,2)-1)*2^(MID(A5,2,1)+2),MID(A5,2,1)*4,,,A4))),"",IF(INDIRECT(ADDRESS(2^MID(A5,2,1)+2+(MID(A5,3,2)-1)*2^(MID(A5,2,1)+2),MID(A5,2,1)*4,,,A4))&gt;INDIRECT(ADDRESS(2^(1+MID(A5,2,1))+2^MID(A5,2,1)+2+(MID(A5,3,2)-1)*2^(MID(A5,2,1)+2),MID(A5,2,1)*4,,,A4)),INDIRECT(ADDRESS(2^(1+MID(A5,2,1))+2^MID(A5,2,1)+2+(MID(A5,3,2)-1)*2^(MID(A5,2,1)+2),MID(A5,2,1)*4-2,,,A4)),INDIRECT(ADDRESS(2^MID(A5,2,1)+2+(MID(A5,3,2)-1)*2^(MID(A5,2,1)+2),MID(A5,2,1)*4-2,,,A4)))),IF(LEFT(A4,1)="X",IFERROR(INDIRECT(ADDRESS(MATCH(A5,OFFSET(INDIRECT(ADDRESS(1,3,,,A4)),0,0,200,1),0),2,,,A4)),""),IFERROR(INDIRECT(ADDRESS(MATCH(A5,OFFSET(INDIRECT(ADDRESS(3,2,,,A4)),1,6+MAX(OFFSET(INDIRECT(ADDRESS(3,2,,,A4)),0,0,1,20)),2*MAX(OFFSET(INDIRECT(ADDRESS(3,2,,,A4)),0,0,1,20)),1),0)+3,3,,,A4)),"")))</f>
        <v/>
      </c>
      <c r="C4" s="120"/>
      <c r="D4" s="28"/>
      <c r="E4" s="32"/>
    </row>
    <row r="5" spans="2:16" ht="15" customHeight="1" x14ac:dyDescent="0.25">
      <c r="E5" s="33"/>
    </row>
    <row r="6" spans="2:16" ht="15" customHeight="1" x14ac:dyDescent="0.25">
      <c r="B6" s="41" t="s">
        <v>11</v>
      </c>
      <c r="C6" s="42"/>
      <c r="E6" s="34"/>
      <c r="F6" s="121" t="str">
        <f>IF(ISBLANK(D4),"",IF(D4&gt;D8,B4,B8))</f>
        <v/>
      </c>
      <c r="G6" s="120"/>
      <c r="H6" s="28"/>
      <c r="I6" s="32"/>
    </row>
    <row r="7" spans="2:16" ht="15" customHeight="1" x14ac:dyDescent="0.25">
      <c r="E7" s="34"/>
      <c r="I7" s="33"/>
    </row>
    <row r="8" spans="2:16" ht="15" customHeight="1" x14ac:dyDescent="0.25">
      <c r="B8" s="119" t="str">
        <f ca="1">IF(LEFT(A9,1)="-",IF(ISBLANK(INDIRECT(ADDRESS(2^MID(A9,2,1)+2+(MID(A9,3,2)-1)*2^(MID(A9,2,1)+2),MID(A9,2,1)*4,,,A8))),"",IF(INDIRECT(ADDRESS(2^MID(A9,2,1)+2+(MID(A9,3,2)-1)*2^(MID(A9,2,1)+2),MID(A9,2,1)*4,,,A8))&gt;INDIRECT(ADDRESS(2^(1+MID(A9,2,1))+2^MID(A9,2,1)+2+(MID(A9,3,2)-1)*2^(MID(A9,2,1)+2),MID(A9,2,1)*4,,,A8)),INDIRECT(ADDRESS(2^(1+MID(A9,2,1))+2^MID(A9,2,1)+2+(MID(A9,3,2)-1)*2^(MID(A9,2,1)+2),MID(A9,2,1)*4-2,,,A8)),INDIRECT(ADDRESS(2^MID(A9,2,1)+2+(MID(A9,3,2)-1)*2^(MID(A9,2,1)+2),MID(A9,2,1)*4-2,,,A8)))),IF(LEFT(A8,1)="X",IFERROR(INDIRECT(ADDRESS(MATCH(A9,OFFSET(INDIRECT(ADDRESS(1,3,,,A8)),0,0,200,1),0),2,,,A8)),""),IFERROR(INDIRECT(ADDRESS(MATCH(A9,OFFSET(INDIRECT(ADDRESS(3,2,,,A8)),1,6+MAX(OFFSET(INDIRECT(ADDRESS(3,2,,,A8)),0,0,1,20)),2*MAX(OFFSET(INDIRECT(ADDRESS(3,2,,,A8)),0,0,1,20)),1),0)+3,3,,,A8)),"")))</f>
        <v/>
      </c>
      <c r="C8" s="120"/>
      <c r="D8" s="28"/>
      <c r="E8" s="35"/>
      <c r="I8" s="34"/>
    </row>
    <row r="9" spans="2:16" ht="15" customHeight="1" x14ac:dyDescent="0.25">
      <c r="I9" s="34"/>
    </row>
    <row r="10" spans="2:16" ht="15" customHeight="1" x14ac:dyDescent="0.25">
      <c r="F10" s="41" t="s">
        <v>11</v>
      </c>
      <c r="H10" s="42"/>
      <c r="I10" s="34"/>
      <c r="J10" s="121" t="str">
        <f>IF(ISBLANK(H6),"",IF(H6&gt;H14,F6,F14))</f>
        <v/>
      </c>
      <c r="K10" s="119"/>
      <c r="L10" s="28"/>
      <c r="M10" s="32"/>
    </row>
    <row r="11" spans="2:16" ht="15" customHeight="1" x14ac:dyDescent="0.25">
      <c r="I11" s="34"/>
      <c r="M11" s="33"/>
    </row>
    <row r="12" spans="2:16" ht="15" customHeight="1" x14ac:dyDescent="0.25">
      <c r="B12"/>
      <c r="C12"/>
      <c r="D12"/>
      <c r="E12"/>
      <c r="I12" s="34"/>
      <c r="M12" s="34"/>
    </row>
    <row r="13" spans="2:16" ht="15" customHeight="1" x14ac:dyDescent="0.25">
      <c r="B13"/>
      <c r="C13"/>
      <c r="D13"/>
      <c r="E13"/>
      <c r="I13" s="34"/>
      <c r="M13" s="34"/>
    </row>
    <row r="14" spans="2:16" ht="15" customHeight="1" x14ac:dyDescent="0.25">
      <c r="B14"/>
      <c r="C14"/>
      <c r="D14"/>
      <c r="E14"/>
      <c r="F14" s="119" t="str">
        <f ca="1">IF(LEFT(E15,1)="-",IF(ISBLANK(INDIRECT(ADDRESS(2^MID(E15,2,1)+2+(MID(E15,3,2)-1)*2^(MID(E15,2,1)+2),MID(E15,2,1)*4,,,E14))),"",IF(INDIRECT(ADDRESS(2^MID(E15,2,1)+2+(MID(E15,3,2)-1)*2^(MID(E15,2,1)+2),MID(E15,2,1)*4,,,E14))&gt;INDIRECT(ADDRESS(2^(1+MID(E15,2,1))+2^MID(E15,2,1)+2+(MID(E15,3,2)-1)*2^(MID(E15,2,1)+2),MID(E15,2,1)*4,,,E14)),INDIRECT(ADDRESS(2^(1+MID(E15,2,1))+2^MID(E15,2,1)+2+(MID(E15,3,2)-1)*2^(MID(E15,2,1)+2),MID(E15,2,1)*4-2,,,E14)),INDIRECT(ADDRESS(2^MID(E15,2,1)+2+(MID(E15,3,2)-1)*2^(MID(E15,2,1)+2),MID(E15,2,1)*4-2,,,E14)))),IF(LEFT(E14,1)="X",IFERROR(INDIRECT(ADDRESS(MATCH(E15,OFFSET(INDIRECT(ADDRESS(1,3,,,E14)),0,0,200,1),0),2,,,E14)),""),IFERROR(INDIRECT(ADDRESS(MATCH(E15,OFFSET(INDIRECT(ADDRESS(3,2,,,E14)),1,6+MAX(OFFSET(INDIRECT(ADDRESS(3,2,,,E14)),0,0,1,20)),2*MAX(OFFSET(INDIRECT(ADDRESS(3,2,,,E14)),0,0,1,20)),1),0)+3,3,,,E14)),"")))</f>
        <v/>
      </c>
      <c r="G14" s="120"/>
      <c r="H14" s="28"/>
      <c r="I14" s="35"/>
      <c r="M14" s="34"/>
    </row>
    <row r="15" spans="2:16" ht="15" customHeight="1" x14ac:dyDescent="0.25">
      <c r="B15"/>
      <c r="C15"/>
      <c r="D15"/>
      <c r="E15"/>
      <c r="M15" s="34"/>
    </row>
    <row r="16" spans="2:16" ht="15" customHeight="1" x14ac:dyDescent="0.25">
      <c r="B16"/>
      <c r="C16"/>
      <c r="D16"/>
      <c r="E16"/>
      <c r="M16" s="34"/>
    </row>
    <row r="17" spans="2:17" ht="15" customHeight="1" x14ac:dyDescent="0.25">
      <c r="M17" s="34"/>
    </row>
    <row r="18" spans="2:17" ht="15" customHeight="1" x14ac:dyDescent="0.25">
      <c r="J18" s="41" t="s">
        <v>11</v>
      </c>
      <c r="L18" s="42"/>
      <c r="M18" s="34"/>
      <c r="N18" s="121" t="str">
        <f>IF(ISBLANK(L10),"",IF(L10&gt;L26,J10,J26))</f>
        <v/>
      </c>
      <c r="O18" s="119"/>
      <c r="P18" s="28"/>
      <c r="Q18" s="32"/>
    </row>
    <row r="19" spans="2:17" ht="15" customHeight="1" x14ac:dyDescent="0.25">
      <c r="M19" s="34"/>
      <c r="P19" s="36"/>
      <c r="Q19" s="33"/>
    </row>
    <row r="20" spans="2:17" ht="15" customHeight="1" x14ac:dyDescent="0.25">
      <c r="B20" s="119" t="str">
        <f ca="1">IF(LEFT(A21,1)="-",IF(ISBLANK(INDIRECT(ADDRESS(2^MID(A21,2,1)+2+(MID(A21,3,2)-1)*2^(MID(A21,2,1)+2),MID(A21,2,1)*4,,,A20))),"",IF(INDIRECT(ADDRESS(2^MID(A21,2,1)+2+(MID(A21,3,2)-1)*2^(MID(A21,2,1)+2),MID(A21,2,1)*4,,,A20))&gt;INDIRECT(ADDRESS(2^(1+MID(A21,2,1))+2^MID(A21,2,1)+2+(MID(A21,3,2)-1)*2^(MID(A21,2,1)+2),MID(A21,2,1)*4,,,A20)),INDIRECT(ADDRESS(2^(1+MID(A21,2,1))+2^MID(A21,2,1)+2+(MID(A21,3,2)-1)*2^(MID(A21,2,1)+2),MID(A21,2,1)*4-2,,,A20)),INDIRECT(ADDRESS(2^MID(A21,2,1)+2+(MID(A21,3,2)-1)*2^(MID(A21,2,1)+2),MID(A21,2,1)*4-2,,,A20)))),IF(LEFT(A20,1)="X",IFERROR(INDIRECT(ADDRESS(MATCH(A21,OFFSET(INDIRECT(ADDRESS(1,3,,,A20)),0,0,200,1),0),2,,,A20)),""),IFERROR(INDIRECT(ADDRESS(MATCH(A21,OFFSET(INDIRECT(ADDRESS(3,2,,,A20)),1,6+MAX(OFFSET(INDIRECT(ADDRESS(3,2,,,A20)),0,0,1,20)),2*MAX(OFFSET(INDIRECT(ADDRESS(3,2,,,A20)),0,0,1,20)),1),0)+3,3,,,A20)),"")))</f>
        <v/>
      </c>
      <c r="C20" s="120"/>
      <c r="D20" s="28"/>
      <c r="E20" s="32"/>
      <c r="M20" s="34"/>
      <c r="Q20" s="34"/>
    </row>
    <row r="21" spans="2:17" ht="15" customHeight="1" x14ac:dyDescent="0.25">
      <c r="E21" s="33"/>
      <c r="M21" s="34"/>
      <c r="Q21" s="34"/>
    </row>
    <row r="22" spans="2:17" ht="15" customHeight="1" x14ac:dyDescent="0.25">
      <c r="B22" s="41" t="s">
        <v>11</v>
      </c>
      <c r="C22" s="42"/>
      <c r="E22" s="34"/>
      <c r="F22" s="121" t="str">
        <f>IF(ISBLANK(D20),"",IF(D20&gt;D24,B20,B24))</f>
        <v/>
      </c>
      <c r="G22" s="120"/>
      <c r="H22" s="28"/>
      <c r="I22" s="32"/>
      <c r="M22" s="34"/>
      <c r="Q22" s="34"/>
    </row>
    <row r="23" spans="2:17" ht="15" customHeight="1" x14ac:dyDescent="0.25">
      <c r="C23" s="42"/>
      <c r="E23" s="34"/>
      <c r="I23" s="33"/>
      <c r="M23" s="34"/>
      <c r="Q23" s="34"/>
    </row>
    <row r="24" spans="2:17" ht="15" customHeight="1" x14ac:dyDescent="0.25">
      <c r="B24" s="119" t="str">
        <f ca="1">IF(LEFT(A25,1)="-",IF(ISBLANK(INDIRECT(ADDRESS(2^MID(A25,2,1)+2+(MID(A25,3,2)-1)*2^(MID(A25,2,1)+2),MID(A25,2,1)*4,,,A24))),"",IF(INDIRECT(ADDRESS(2^MID(A25,2,1)+2+(MID(A25,3,2)-1)*2^(MID(A25,2,1)+2),MID(A25,2,1)*4,,,A24))&gt;INDIRECT(ADDRESS(2^(1+MID(A25,2,1))+2^MID(A25,2,1)+2+(MID(A25,3,2)-1)*2^(MID(A25,2,1)+2),MID(A25,2,1)*4,,,A24)),INDIRECT(ADDRESS(2^(1+MID(A25,2,1))+2^MID(A25,2,1)+2+(MID(A25,3,2)-1)*2^(MID(A25,2,1)+2),MID(A25,2,1)*4-2,,,A24)),INDIRECT(ADDRESS(2^MID(A25,2,1)+2+(MID(A25,3,2)-1)*2^(MID(A25,2,1)+2),MID(A25,2,1)*4-2,,,A24)))),IF(LEFT(A24,1)="X",IFERROR(INDIRECT(ADDRESS(MATCH(A25,OFFSET(INDIRECT(ADDRESS(1,3,,,A24)),0,0,200,1),0),2,,,A24)),""),IFERROR(INDIRECT(ADDRESS(MATCH(A25,OFFSET(INDIRECT(ADDRESS(3,2,,,A24)),1,6+MAX(OFFSET(INDIRECT(ADDRESS(3,2,,,A24)),0,0,1,20)),2*MAX(OFFSET(INDIRECT(ADDRESS(3,2,,,A24)),0,0,1,20)),1),0)+3,3,,,A24)),"")))</f>
        <v/>
      </c>
      <c r="C24" s="120"/>
      <c r="D24" s="28"/>
      <c r="E24" s="35"/>
      <c r="I24" s="34"/>
      <c r="M24" s="34"/>
      <c r="Q24" s="34"/>
    </row>
    <row r="25" spans="2:17" ht="15" customHeight="1" x14ac:dyDescent="0.25">
      <c r="C25" s="42"/>
      <c r="I25" s="34"/>
      <c r="M25" s="34"/>
      <c r="Q25" s="34"/>
    </row>
    <row r="26" spans="2:17" ht="15" customHeight="1" x14ac:dyDescent="0.25">
      <c r="C26" s="42"/>
      <c r="F26" s="41" t="s">
        <v>11</v>
      </c>
      <c r="H26" s="42"/>
      <c r="I26" s="34"/>
      <c r="J26" s="121" t="str">
        <f>IF(ISBLANK(H22),"",IF(H22&gt;H30,F22,F30))</f>
        <v/>
      </c>
      <c r="K26" s="120"/>
      <c r="L26" s="28"/>
      <c r="M26" s="35"/>
      <c r="Q26" s="34"/>
    </row>
    <row r="27" spans="2:17" ht="15" customHeight="1" x14ac:dyDescent="0.25">
      <c r="C27" s="42"/>
      <c r="I27" s="34"/>
      <c r="Q27" s="34"/>
    </row>
    <row r="28" spans="2:17" ht="15" customHeight="1" x14ac:dyDescent="0.25">
      <c r="B28"/>
      <c r="C28"/>
      <c r="D28"/>
      <c r="E28"/>
      <c r="I28" s="34"/>
      <c r="Q28" s="34"/>
    </row>
    <row r="29" spans="2:17" ht="15" customHeight="1" x14ac:dyDescent="0.25">
      <c r="B29"/>
      <c r="C29"/>
      <c r="D29"/>
      <c r="E29"/>
      <c r="I29" s="34"/>
      <c r="Q29" s="34"/>
    </row>
    <row r="30" spans="2:17" ht="15" customHeight="1" x14ac:dyDescent="0.25">
      <c r="B30"/>
      <c r="C30"/>
      <c r="D30"/>
      <c r="E30"/>
      <c r="F30" s="119" t="str">
        <f ca="1">IF(LEFT(E31,1)="-",IF(ISBLANK(INDIRECT(ADDRESS(2^MID(E31,2,1)+2+(MID(E31,3,2)-1)*2^(MID(E31,2,1)+2),MID(E31,2,1)*4,,,E30))),"",IF(INDIRECT(ADDRESS(2^MID(E31,2,1)+2+(MID(E31,3,2)-1)*2^(MID(E31,2,1)+2),MID(E31,2,1)*4,,,E30))&gt;INDIRECT(ADDRESS(2^(1+MID(E31,2,1))+2^MID(E31,2,1)+2+(MID(E31,3,2)-1)*2^(MID(E31,2,1)+2),MID(E31,2,1)*4,,,E30)),INDIRECT(ADDRESS(2^(1+MID(E31,2,1))+2^MID(E31,2,1)+2+(MID(E31,3,2)-1)*2^(MID(E31,2,1)+2),MID(E31,2,1)*4-2,,,E30)),INDIRECT(ADDRESS(2^MID(E31,2,1)+2+(MID(E31,3,2)-1)*2^(MID(E31,2,1)+2),MID(E31,2,1)*4-2,,,E30)))),IF(LEFT(E30,1)="X",IFERROR(INDIRECT(ADDRESS(MATCH(E31,OFFSET(INDIRECT(ADDRESS(1,3,,,E30)),0,0,200,1),0),2,,,E30)),""),IFERROR(INDIRECT(ADDRESS(MATCH(E31,OFFSET(INDIRECT(ADDRESS(3,2,,,E30)),1,6+MAX(OFFSET(INDIRECT(ADDRESS(3,2,,,E30)),0,0,1,20)),2*MAX(OFFSET(INDIRECT(ADDRESS(3,2,,,E30)),0,0,1,20)),1),0)+3,3,,,E30)),"")))</f>
        <v/>
      </c>
      <c r="G30" s="120"/>
      <c r="H30" s="28"/>
      <c r="I30" s="35"/>
      <c r="Q30" s="34"/>
    </row>
    <row r="31" spans="2:17" ht="15" customHeight="1" x14ac:dyDescent="0.25">
      <c r="B31"/>
      <c r="C31"/>
      <c r="D31"/>
      <c r="E31"/>
      <c r="Q31" s="34"/>
    </row>
    <row r="32" spans="2:17" ht="15" customHeight="1" x14ac:dyDescent="0.25">
      <c r="B32"/>
      <c r="C32"/>
      <c r="D32"/>
      <c r="E32"/>
      <c r="Q32" s="34"/>
    </row>
    <row r="33" spans="2:21" ht="15" customHeight="1" x14ac:dyDescent="0.25">
      <c r="Q33" s="34"/>
    </row>
    <row r="34" spans="2:21" ht="15" customHeight="1" x14ac:dyDescent="0.25">
      <c r="N34" s="41" t="s">
        <v>11</v>
      </c>
      <c r="P34" s="42"/>
      <c r="Q34" s="34"/>
      <c r="R34" s="121" t="str">
        <f>IF(ISBLANK(P18),"",IF(P18&gt;P50,N18,N50))</f>
        <v/>
      </c>
      <c r="S34" s="119"/>
      <c r="T34" s="28"/>
      <c r="U34" s="32"/>
    </row>
    <row r="35" spans="2:21" ht="15" customHeight="1" x14ac:dyDescent="0.25">
      <c r="Q35" s="34"/>
      <c r="T35" s="36"/>
      <c r="U35" s="33"/>
    </row>
    <row r="36" spans="2:21" ht="15" customHeight="1" x14ac:dyDescent="0.25">
      <c r="B36" s="119" t="str">
        <f ca="1">IF(LEFT(A37,1)="-",IF(ISBLANK(INDIRECT(ADDRESS(2^MID(A37,2,1)+2+(MID(A37,3,2)-1)*2^(MID(A37,2,1)+2),MID(A37,2,1)*4,,,A36))),"",IF(INDIRECT(ADDRESS(2^MID(A37,2,1)+2+(MID(A37,3,2)-1)*2^(MID(A37,2,1)+2),MID(A37,2,1)*4,,,A36))&gt;INDIRECT(ADDRESS(2^(1+MID(A37,2,1))+2^MID(A37,2,1)+2+(MID(A37,3,2)-1)*2^(MID(A37,2,1)+2),MID(A37,2,1)*4,,,A36)),INDIRECT(ADDRESS(2^(1+MID(A37,2,1))+2^MID(A37,2,1)+2+(MID(A37,3,2)-1)*2^(MID(A37,2,1)+2),MID(A37,2,1)*4-2,,,A36)),INDIRECT(ADDRESS(2^MID(A37,2,1)+2+(MID(A37,3,2)-1)*2^(MID(A37,2,1)+2),MID(A37,2,1)*4-2,,,A36)))),IF(LEFT(A36,1)="X",IFERROR(INDIRECT(ADDRESS(MATCH(A37,OFFSET(INDIRECT(ADDRESS(1,3,,,A36)),0,0,200,1),0),2,,,A36)),""),IFERROR(INDIRECT(ADDRESS(MATCH(A37,OFFSET(INDIRECT(ADDRESS(3,2,,,A36)),1,6+MAX(OFFSET(INDIRECT(ADDRESS(3,2,,,A36)),0,0,1,20)),2*MAX(OFFSET(INDIRECT(ADDRESS(3,2,,,A36)),0,0,1,20)),1),0)+3,3,,,A36)),"")))</f>
        <v/>
      </c>
      <c r="C36" s="120"/>
      <c r="D36" s="28"/>
      <c r="E36" s="32"/>
      <c r="Q36" s="34"/>
      <c r="U36" s="34"/>
    </row>
    <row r="37" spans="2:21" ht="15" customHeight="1" x14ac:dyDescent="0.25">
      <c r="E37" s="33"/>
      <c r="Q37" s="34"/>
      <c r="U37" s="34"/>
    </row>
    <row r="38" spans="2:21" ht="15" customHeight="1" x14ac:dyDescent="0.25">
      <c r="B38" s="41" t="s">
        <v>11</v>
      </c>
      <c r="C38" s="42"/>
      <c r="E38" s="34"/>
      <c r="F38" s="121" t="str">
        <f>IF(ISBLANK(D36),"",IF(D36&gt;D40,B36,B40))</f>
        <v/>
      </c>
      <c r="G38" s="120"/>
      <c r="H38" s="28"/>
      <c r="I38" s="32"/>
      <c r="Q38" s="34"/>
      <c r="U38" s="34"/>
    </row>
    <row r="39" spans="2:21" ht="15" customHeight="1" x14ac:dyDescent="0.25">
      <c r="E39" s="34"/>
      <c r="I39" s="33"/>
      <c r="Q39" s="34"/>
      <c r="U39" s="34"/>
    </row>
    <row r="40" spans="2:21" ht="15" customHeight="1" x14ac:dyDescent="0.25">
      <c r="B40" s="119" t="str">
        <f ca="1">IF(LEFT(A41,1)="-",IF(ISBLANK(INDIRECT(ADDRESS(2^MID(A41,2,1)+2+(MID(A41,3,2)-1)*2^(MID(A41,2,1)+2),MID(A41,2,1)*4,,,A40))),"",IF(INDIRECT(ADDRESS(2^MID(A41,2,1)+2+(MID(A41,3,2)-1)*2^(MID(A41,2,1)+2),MID(A41,2,1)*4,,,A40))&gt;INDIRECT(ADDRESS(2^(1+MID(A41,2,1))+2^MID(A41,2,1)+2+(MID(A41,3,2)-1)*2^(MID(A41,2,1)+2),MID(A41,2,1)*4,,,A40)),INDIRECT(ADDRESS(2^(1+MID(A41,2,1))+2^MID(A41,2,1)+2+(MID(A41,3,2)-1)*2^(MID(A41,2,1)+2),MID(A41,2,1)*4-2,,,A40)),INDIRECT(ADDRESS(2^MID(A41,2,1)+2+(MID(A41,3,2)-1)*2^(MID(A41,2,1)+2),MID(A41,2,1)*4-2,,,A40)))),IF(LEFT(A40,1)="X",IFERROR(INDIRECT(ADDRESS(MATCH(A41,OFFSET(INDIRECT(ADDRESS(1,3,,,A40)),0,0,200,1),0),2,,,A40)),""),IFERROR(INDIRECT(ADDRESS(MATCH(A41,OFFSET(INDIRECT(ADDRESS(3,2,,,A40)),1,6+MAX(OFFSET(INDIRECT(ADDRESS(3,2,,,A40)),0,0,1,20)),2*MAX(OFFSET(INDIRECT(ADDRESS(3,2,,,A40)),0,0,1,20)),1),0)+3,3,,,A40)),"")))</f>
        <v/>
      </c>
      <c r="C40" s="120"/>
      <c r="D40" s="28"/>
      <c r="E40" s="35"/>
      <c r="I40" s="34"/>
      <c r="Q40" s="34"/>
      <c r="U40" s="34"/>
    </row>
    <row r="41" spans="2:21" ht="15" customHeight="1" x14ac:dyDescent="0.25">
      <c r="I41" s="34"/>
      <c r="Q41" s="34"/>
      <c r="U41" s="34"/>
    </row>
    <row r="42" spans="2:21" ht="15" customHeight="1" x14ac:dyDescent="0.25">
      <c r="F42" s="41" t="s">
        <v>11</v>
      </c>
      <c r="H42" s="42"/>
      <c r="I42" s="34"/>
      <c r="J42" s="121" t="str">
        <f>IF(ISBLANK(H38),"",IF(H38&gt;H46,F38,F46))</f>
        <v/>
      </c>
      <c r="K42" s="119"/>
      <c r="L42" s="28"/>
      <c r="M42" s="32"/>
      <c r="Q42" s="34"/>
      <c r="U42" s="34"/>
    </row>
    <row r="43" spans="2:21" ht="15" customHeight="1" x14ac:dyDescent="0.25">
      <c r="I43" s="34"/>
      <c r="M43" s="33"/>
      <c r="Q43" s="34"/>
      <c r="U43" s="34"/>
    </row>
    <row r="44" spans="2:21" ht="15" customHeight="1" x14ac:dyDescent="0.25">
      <c r="B44"/>
      <c r="C44"/>
      <c r="D44"/>
      <c r="E44"/>
      <c r="I44" s="34"/>
      <c r="M44" s="34"/>
      <c r="Q44" s="34"/>
      <c r="U44" s="34"/>
    </row>
    <row r="45" spans="2:21" ht="15" customHeight="1" x14ac:dyDescent="0.25">
      <c r="B45"/>
      <c r="C45"/>
      <c r="D45"/>
      <c r="E45"/>
      <c r="I45" s="34"/>
      <c r="M45" s="34"/>
      <c r="Q45" s="34"/>
      <c r="U45" s="34"/>
    </row>
    <row r="46" spans="2:21" ht="15" customHeight="1" x14ac:dyDescent="0.25">
      <c r="B46"/>
      <c r="C46"/>
      <c r="D46"/>
      <c r="E46"/>
      <c r="F46" s="119" t="str">
        <f ca="1">IF(LEFT(E47,1)="-",IF(ISBLANK(INDIRECT(ADDRESS(2^MID(E47,2,1)+2+(MID(E47,3,2)-1)*2^(MID(E47,2,1)+2),MID(E47,2,1)*4,,,E46))),"",IF(INDIRECT(ADDRESS(2^MID(E47,2,1)+2+(MID(E47,3,2)-1)*2^(MID(E47,2,1)+2),MID(E47,2,1)*4,,,E46))&gt;INDIRECT(ADDRESS(2^(1+MID(E47,2,1))+2^MID(E47,2,1)+2+(MID(E47,3,2)-1)*2^(MID(E47,2,1)+2),MID(E47,2,1)*4,,,E46)),INDIRECT(ADDRESS(2^(1+MID(E47,2,1))+2^MID(E47,2,1)+2+(MID(E47,3,2)-1)*2^(MID(E47,2,1)+2),MID(E47,2,1)*4-2,,,E46)),INDIRECT(ADDRESS(2^MID(E47,2,1)+2+(MID(E47,3,2)-1)*2^(MID(E47,2,1)+2),MID(E47,2,1)*4-2,,,E46)))),IF(LEFT(E46,1)="X",IFERROR(INDIRECT(ADDRESS(MATCH(E47,OFFSET(INDIRECT(ADDRESS(1,3,,,E46)),0,0,200,1),0),2,,,E46)),""),IFERROR(INDIRECT(ADDRESS(MATCH(E47,OFFSET(INDIRECT(ADDRESS(3,2,,,E46)),1,6+MAX(OFFSET(INDIRECT(ADDRESS(3,2,,,E46)),0,0,1,20)),2*MAX(OFFSET(INDIRECT(ADDRESS(3,2,,,E46)),0,0,1,20)),1),0)+3,3,,,E46)),"")))</f>
        <v/>
      </c>
      <c r="G46" s="120"/>
      <c r="H46" s="28"/>
      <c r="I46" s="35"/>
      <c r="M46" s="34"/>
      <c r="Q46" s="34"/>
      <c r="U46" s="34"/>
    </row>
    <row r="47" spans="2:21" ht="15" customHeight="1" x14ac:dyDescent="0.25">
      <c r="B47"/>
      <c r="C47"/>
      <c r="D47"/>
      <c r="E47"/>
      <c r="M47" s="34"/>
      <c r="Q47" s="34"/>
      <c r="U47" s="34"/>
    </row>
    <row r="48" spans="2:21" ht="15" customHeight="1" x14ac:dyDescent="0.25">
      <c r="B48"/>
      <c r="C48"/>
      <c r="D48"/>
      <c r="E48"/>
      <c r="M48" s="34"/>
      <c r="Q48" s="34"/>
      <c r="U48" s="34"/>
    </row>
    <row r="49" spans="2:21" ht="15" customHeight="1" x14ac:dyDescent="0.25">
      <c r="M49" s="34"/>
      <c r="Q49" s="34"/>
      <c r="U49" s="34"/>
    </row>
    <row r="50" spans="2:21" ht="15" customHeight="1" x14ac:dyDescent="0.25">
      <c r="J50" s="41" t="s">
        <v>11</v>
      </c>
      <c r="L50" s="42"/>
      <c r="M50" s="34"/>
      <c r="N50" s="121" t="str">
        <f>IF(ISBLANK(L42),"",IF(L42&gt;L58,J42,J58))</f>
        <v/>
      </c>
      <c r="O50" s="119"/>
      <c r="P50" s="28"/>
      <c r="Q50" s="35"/>
      <c r="T50" s="42"/>
      <c r="U50" s="34"/>
    </row>
    <row r="51" spans="2:21" ht="15" customHeight="1" x14ac:dyDescent="0.25">
      <c r="M51" s="34"/>
      <c r="U51" s="34"/>
    </row>
    <row r="52" spans="2:21" ht="15" customHeight="1" x14ac:dyDescent="0.25">
      <c r="B52" s="119" t="str">
        <f ca="1">IF(LEFT(A53,1)="-",IF(ISBLANK(INDIRECT(ADDRESS(2^MID(A53,2,1)+2+(MID(A53,3,2)-1)*2^(MID(A53,2,1)+2),MID(A53,2,1)*4,,,A52))),"",IF(INDIRECT(ADDRESS(2^MID(A53,2,1)+2+(MID(A53,3,2)-1)*2^(MID(A53,2,1)+2),MID(A53,2,1)*4,,,A52))&gt;INDIRECT(ADDRESS(2^(1+MID(A53,2,1))+2^MID(A53,2,1)+2+(MID(A53,3,2)-1)*2^(MID(A53,2,1)+2),MID(A53,2,1)*4,,,A52)),INDIRECT(ADDRESS(2^(1+MID(A53,2,1))+2^MID(A53,2,1)+2+(MID(A53,3,2)-1)*2^(MID(A53,2,1)+2),MID(A53,2,1)*4-2,,,A52)),INDIRECT(ADDRESS(2^MID(A53,2,1)+2+(MID(A53,3,2)-1)*2^(MID(A53,2,1)+2),MID(A53,2,1)*4-2,,,A52)))),IF(LEFT(A52,1)="X",IFERROR(INDIRECT(ADDRESS(MATCH(A53,OFFSET(INDIRECT(ADDRESS(1,3,,,A52)),0,0,200,1),0),2,,,A52)),""),IFERROR(INDIRECT(ADDRESS(MATCH(A53,OFFSET(INDIRECT(ADDRESS(3,2,,,A52)),1,6+MAX(OFFSET(INDIRECT(ADDRESS(3,2,,,A52)),0,0,1,20)),2*MAX(OFFSET(INDIRECT(ADDRESS(3,2,,,A52)),0,0,1,20)),1),0)+3,3,,,A52)),"")))</f>
        <v/>
      </c>
      <c r="C52" s="120"/>
      <c r="D52" s="28"/>
      <c r="E52" s="32"/>
      <c r="M52" s="34"/>
      <c r="U52" s="34"/>
    </row>
    <row r="53" spans="2:21" ht="15" customHeight="1" x14ac:dyDescent="0.25">
      <c r="E53" s="33"/>
      <c r="M53" s="34"/>
      <c r="U53" s="34"/>
    </row>
    <row r="54" spans="2:21" ht="15" customHeight="1" x14ac:dyDescent="0.25">
      <c r="B54" s="41" t="s">
        <v>11</v>
      </c>
      <c r="C54" s="42"/>
      <c r="E54" s="34"/>
      <c r="F54" s="121" t="str">
        <f>IF(ISBLANK(D52),"",IF(D52&gt;D56,B52,B56))</f>
        <v/>
      </c>
      <c r="G54" s="120"/>
      <c r="H54" s="28"/>
      <c r="I54" s="32"/>
      <c r="M54" s="34"/>
      <c r="U54" s="34"/>
    </row>
    <row r="55" spans="2:21" ht="15" customHeight="1" x14ac:dyDescent="0.25">
      <c r="E55" s="34"/>
      <c r="I55" s="33"/>
      <c r="M55" s="34"/>
      <c r="U55" s="34"/>
    </row>
    <row r="56" spans="2:21" ht="15" customHeight="1" x14ac:dyDescent="0.25">
      <c r="B56" s="119" t="str">
        <f ca="1">IF(LEFT(A57,1)="-",IF(ISBLANK(INDIRECT(ADDRESS(2^MID(A57,2,1)+2+(MID(A57,3,2)-1)*2^(MID(A57,2,1)+2),MID(A57,2,1)*4,,,A56))),"",IF(INDIRECT(ADDRESS(2^MID(A57,2,1)+2+(MID(A57,3,2)-1)*2^(MID(A57,2,1)+2),MID(A57,2,1)*4,,,A56))&gt;INDIRECT(ADDRESS(2^(1+MID(A57,2,1))+2^MID(A57,2,1)+2+(MID(A57,3,2)-1)*2^(MID(A57,2,1)+2),MID(A57,2,1)*4,,,A56)),INDIRECT(ADDRESS(2^(1+MID(A57,2,1))+2^MID(A57,2,1)+2+(MID(A57,3,2)-1)*2^(MID(A57,2,1)+2),MID(A57,2,1)*4-2,,,A56)),INDIRECT(ADDRESS(2^MID(A57,2,1)+2+(MID(A57,3,2)-1)*2^(MID(A57,2,1)+2),MID(A57,2,1)*4-2,,,A56)))),IF(LEFT(A56,1)="X",IFERROR(INDIRECT(ADDRESS(MATCH(A57,OFFSET(INDIRECT(ADDRESS(1,3,,,A56)),0,0,200,1),0),2,,,A56)),""),IFERROR(INDIRECT(ADDRESS(MATCH(A57,OFFSET(INDIRECT(ADDRESS(3,2,,,A56)),1,6+MAX(OFFSET(INDIRECT(ADDRESS(3,2,,,A56)),0,0,1,20)),2*MAX(OFFSET(INDIRECT(ADDRESS(3,2,,,A56)),0,0,1,20)),1),0)+3,3,,,A56)),"")))</f>
        <v/>
      </c>
      <c r="C56" s="120"/>
      <c r="D56" s="28"/>
      <c r="E56" s="35"/>
      <c r="I56" s="34"/>
      <c r="M56" s="34"/>
      <c r="U56" s="34"/>
    </row>
    <row r="57" spans="2:21" ht="15" customHeight="1" x14ac:dyDescent="0.25">
      <c r="I57" s="34"/>
      <c r="M57" s="34"/>
      <c r="U57" s="34"/>
    </row>
    <row r="58" spans="2:21" ht="15" customHeight="1" x14ac:dyDescent="0.25">
      <c r="F58" s="41" t="s">
        <v>11</v>
      </c>
      <c r="H58" s="42"/>
      <c r="I58" s="34"/>
      <c r="J58" s="121" t="str">
        <f>IF(ISBLANK(H54),"",IF(H54&gt;H62,F54,F62))</f>
        <v/>
      </c>
      <c r="K58" s="120"/>
      <c r="L58" s="28"/>
      <c r="M58" s="35"/>
      <c r="U58" s="34"/>
    </row>
    <row r="59" spans="2:21" ht="15" customHeight="1" x14ac:dyDescent="0.25">
      <c r="I59" s="34"/>
      <c r="U59" s="34"/>
    </row>
    <row r="60" spans="2:21" ht="15" customHeight="1" x14ac:dyDescent="0.25">
      <c r="B60"/>
      <c r="C60"/>
      <c r="D60"/>
      <c r="E60"/>
      <c r="I60" s="34"/>
      <c r="U60" s="34"/>
    </row>
    <row r="61" spans="2:21" ht="15" customHeight="1" x14ac:dyDescent="0.25">
      <c r="B61"/>
      <c r="C61"/>
      <c r="D61"/>
      <c r="E61"/>
      <c r="I61" s="34"/>
      <c r="U61" s="34"/>
    </row>
    <row r="62" spans="2:21" ht="15" customHeight="1" x14ac:dyDescent="0.25">
      <c r="B62"/>
      <c r="C62"/>
      <c r="D62"/>
      <c r="E62"/>
      <c r="F62" s="119" t="str">
        <f ca="1">IF(LEFT(E63,1)="-",IF(ISBLANK(INDIRECT(ADDRESS(2^MID(E63,2,1)+2+(MID(E63,3,2)-1)*2^(MID(E63,2,1)+2),MID(E63,2,1)*4,,,E62))),"",IF(INDIRECT(ADDRESS(2^MID(E63,2,1)+2+(MID(E63,3,2)-1)*2^(MID(E63,2,1)+2),MID(E63,2,1)*4,,,E62))&gt;INDIRECT(ADDRESS(2^(1+MID(E63,2,1))+2^MID(E63,2,1)+2+(MID(E63,3,2)-1)*2^(MID(E63,2,1)+2),MID(E63,2,1)*4,,,E62)),INDIRECT(ADDRESS(2^(1+MID(E63,2,1))+2^MID(E63,2,1)+2+(MID(E63,3,2)-1)*2^(MID(E63,2,1)+2),MID(E63,2,1)*4-2,,,E62)),INDIRECT(ADDRESS(2^MID(E63,2,1)+2+(MID(E63,3,2)-1)*2^(MID(E63,2,1)+2),MID(E63,2,1)*4-2,,,E62)))),IF(LEFT(E62,1)="X",IFERROR(INDIRECT(ADDRESS(MATCH(E63,OFFSET(INDIRECT(ADDRESS(1,3,,,E62)),0,0,200,1),0),2,,,E62)),""),IFERROR(INDIRECT(ADDRESS(MATCH(E63,OFFSET(INDIRECT(ADDRESS(3,2,,,E62)),1,6+MAX(OFFSET(INDIRECT(ADDRESS(3,2,,,E62)),0,0,1,20)),2*MAX(OFFSET(INDIRECT(ADDRESS(3,2,,,E62)),0,0,1,20)),1),0)+3,3,,,E62)),"")))</f>
        <v/>
      </c>
      <c r="G62" s="120"/>
      <c r="H62" s="28"/>
      <c r="I62" s="35"/>
      <c r="U62" s="34"/>
    </row>
    <row r="63" spans="2:21" ht="15" customHeight="1" x14ac:dyDescent="0.25">
      <c r="B63"/>
      <c r="C63"/>
      <c r="D63"/>
      <c r="E63"/>
      <c r="U63" s="34"/>
    </row>
    <row r="64" spans="2:21" ht="15" customHeight="1" x14ac:dyDescent="0.25">
      <c r="B64"/>
      <c r="C64"/>
      <c r="D64"/>
      <c r="E64"/>
      <c r="U64" s="34"/>
    </row>
    <row r="65" spans="2:23" ht="15" customHeight="1" x14ac:dyDescent="0.25">
      <c r="U65" s="34"/>
    </row>
    <row r="66" spans="2:23" ht="15" customHeight="1" x14ac:dyDescent="0.25">
      <c r="R66" s="41" t="s">
        <v>11</v>
      </c>
      <c r="S66" s="42"/>
      <c r="U66" s="34"/>
      <c r="V66" s="121" t="str">
        <f>IF(ISBLANK(T34),"",IF(T34&gt;T98,R34,R98))</f>
        <v/>
      </c>
      <c r="W66" s="119"/>
    </row>
    <row r="67" spans="2:23" ht="15" customHeight="1" x14ac:dyDescent="0.25">
      <c r="U67" s="34"/>
    </row>
    <row r="68" spans="2:23" ht="15" customHeight="1" x14ac:dyDescent="0.25">
      <c r="B68" s="119" t="str">
        <f ca="1">IF(LEFT(A69,1)="-",IF(ISBLANK(INDIRECT(ADDRESS(2^MID(A69,2,1)+2+(MID(A69,3,2)-1)*2^(MID(A69,2,1)+2),MID(A69,2,1)*4,,,A68))),"",IF(INDIRECT(ADDRESS(2^MID(A69,2,1)+2+(MID(A69,3,2)-1)*2^(MID(A69,2,1)+2),MID(A69,2,1)*4,,,A68))&gt;INDIRECT(ADDRESS(2^(1+MID(A69,2,1))+2^MID(A69,2,1)+2+(MID(A69,3,2)-1)*2^(MID(A69,2,1)+2),MID(A69,2,1)*4,,,A68)),INDIRECT(ADDRESS(2^(1+MID(A69,2,1))+2^MID(A69,2,1)+2+(MID(A69,3,2)-1)*2^(MID(A69,2,1)+2),MID(A69,2,1)*4-2,,,A68)),INDIRECT(ADDRESS(2^MID(A69,2,1)+2+(MID(A69,3,2)-1)*2^(MID(A69,2,1)+2),MID(A69,2,1)*4-2,,,A68)))),IF(LEFT(A68,1)="X",IFERROR(INDIRECT(ADDRESS(MATCH(A69,OFFSET(INDIRECT(ADDRESS(1,3,,,A68)),0,0,200,1),0),2,,,A68)),""),IFERROR(INDIRECT(ADDRESS(MATCH(A69,OFFSET(INDIRECT(ADDRESS(3,2,,,A68)),1,6+MAX(OFFSET(INDIRECT(ADDRESS(3,2,,,A68)),0,0,1,20)),2*MAX(OFFSET(INDIRECT(ADDRESS(3,2,,,A68)),0,0,1,20)),1),0)+3,3,,,A68)),"")))</f>
        <v/>
      </c>
      <c r="C68" s="120"/>
      <c r="D68" s="28"/>
      <c r="E68" s="32"/>
      <c r="U68" s="34"/>
    </row>
    <row r="69" spans="2:23" ht="15" customHeight="1" x14ac:dyDescent="0.25">
      <c r="E69" s="33"/>
      <c r="U69" s="34"/>
    </row>
    <row r="70" spans="2:23" ht="15" customHeight="1" x14ac:dyDescent="0.25">
      <c r="B70" s="41" t="s">
        <v>11</v>
      </c>
      <c r="C70" s="42"/>
      <c r="E70" s="34"/>
      <c r="F70" s="121" t="str">
        <f>IF(ISBLANK(D68),"",IF(D68&gt;D72,B68,B72))</f>
        <v/>
      </c>
      <c r="G70" s="120"/>
      <c r="H70" s="28"/>
      <c r="I70" s="32"/>
      <c r="U70" s="34"/>
    </row>
    <row r="71" spans="2:23" ht="15" customHeight="1" x14ac:dyDescent="0.25">
      <c r="E71" s="34"/>
      <c r="I71" s="33"/>
      <c r="U71" s="34"/>
    </row>
    <row r="72" spans="2:23" ht="15" customHeight="1" x14ac:dyDescent="0.25">
      <c r="B72" s="119" t="str">
        <f ca="1">IF(LEFT(A73,1)="-",IF(ISBLANK(INDIRECT(ADDRESS(2^MID(A73,2,1)+2+(MID(A73,3,2)-1)*2^(MID(A73,2,1)+2),MID(A73,2,1)*4,,,A72))),"",IF(INDIRECT(ADDRESS(2^MID(A73,2,1)+2+(MID(A73,3,2)-1)*2^(MID(A73,2,1)+2),MID(A73,2,1)*4,,,A72))&gt;INDIRECT(ADDRESS(2^(1+MID(A73,2,1))+2^MID(A73,2,1)+2+(MID(A73,3,2)-1)*2^(MID(A73,2,1)+2),MID(A73,2,1)*4,,,A72)),INDIRECT(ADDRESS(2^(1+MID(A73,2,1))+2^MID(A73,2,1)+2+(MID(A73,3,2)-1)*2^(MID(A73,2,1)+2),MID(A73,2,1)*4-2,,,A72)),INDIRECT(ADDRESS(2^MID(A73,2,1)+2+(MID(A73,3,2)-1)*2^(MID(A73,2,1)+2),MID(A73,2,1)*4-2,,,A72)))),IF(LEFT(A72,1)="X",IFERROR(INDIRECT(ADDRESS(MATCH(A73,OFFSET(INDIRECT(ADDRESS(1,3,,,A72)),0,0,200,1),0),2,,,A72)),""),IFERROR(INDIRECT(ADDRESS(MATCH(A73,OFFSET(INDIRECT(ADDRESS(3,2,,,A72)),1,6+MAX(OFFSET(INDIRECT(ADDRESS(3,2,,,A72)),0,0,1,20)),2*MAX(OFFSET(INDIRECT(ADDRESS(3,2,,,A72)),0,0,1,20)),1),0)+3,3,,,A72)),"")))</f>
        <v/>
      </c>
      <c r="C72" s="120"/>
      <c r="D72" s="28"/>
      <c r="E72" s="35"/>
      <c r="I72" s="34"/>
      <c r="U72" s="34"/>
    </row>
    <row r="73" spans="2:23" ht="15" customHeight="1" x14ac:dyDescent="0.25">
      <c r="I73" s="34"/>
      <c r="U73" s="34"/>
    </row>
    <row r="74" spans="2:23" ht="15" customHeight="1" x14ac:dyDescent="0.25">
      <c r="F74" s="41" t="s">
        <v>11</v>
      </c>
      <c r="H74" s="42"/>
      <c r="I74" s="34"/>
      <c r="J74" s="121" t="str">
        <f>IF(ISBLANK(H70),"",IF(H70&gt;H78,F70,F78))</f>
        <v/>
      </c>
      <c r="K74" s="119"/>
      <c r="L74" s="28"/>
      <c r="M74" s="32"/>
      <c r="U74" s="34"/>
    </row>
    <row r="75" spans="2:23" ht="15" customHeight="1" x14ac:dyDescent="0.25">
      <c r="I75" s="34"/>
      <c r="M75" s="33"/>
      <c r="U75" s="34"/>
    </row>
    <row r="76" spans="2:23" ht="15" customHeight="1" x14ac:dyDescent="0.25">
      <c r="B76"/>
      <c r="C76"/>
      <c r="D76"/>
      <c r="E76"/>
      <c r="I76" s="34"/>
      <c r="M76" s="34"/>
      <c r="U76" s="34"/>
    </row>
    <row r="77" spans="2:23" ht="15" customHeight="1" x14ac:dyDescent="0.25">
      <c r="B77"/>
      <c r="C77"/>
      <c r="D77"/>
      <c r="E77"/>
      <c r="I77" s="34"/>
      <c r="M77" s="34"/>
      <c r="U77" s="34"/>
    </row>
    <row r="78" spans="2:23" ht="15" customHeight="1" x14ac:dyDescent="0.25">
      <c r="B78"/>
      <c r="C78"/>
      <c r="D78"/>
      <c r="E78"/>
      <c r="F78" s="119" t="str">
        <f ca="1">IF(LEFT(E79,1)="-",IF(ISBLANK(INDIRECT(ADDRESS(2^MID(E79,2,1)+2+(MID(E79,3,2)-1)*2^(MID(E79,2,1)+2),MID(E79,2,1)*4,,,E78))),"",IF(INDIRECT(ADDRESS(2^MID(E79,2,1)+2+(MID(E79,3,2)-1)*2^(MID(E79,2,1)+2),MID(E79,2,1)*4,,,E78))&gt;INDIRECT(ADDRESS(2^(1+MID(E79,2,1))+2^MID(E79,2,1)+2+(MID(E79,3,2)-1)*2^(MID(E79,2,1)+2),MID(E79,2,1)*4,,,E78)),INDIRECT(ADDRESS(2^(1+MID(E79,2,1))+2^MID(E79,2,1)+2+(MID(E79,3,2)-1)*2^(MID(E79,2,1)+2),MID(E79,2,1)*4-2,,,E78)),INDIRECT(ADDRESS(2^MID(E79,2,1)+2+(MID(E79,3,2)-1)*2^(MID(E79,2,1)+2),MID(E79,2,1)*4-2,,,E78)))),IF(LEFT(E78,1)="X",IFERROR(INDIRECT(ADDRESS(MATCH(E79,OFFSET(INDIRECT(ADDRESS(1,3,,,E78)),0,0,200,1),0),2,,,E78)),""),IFERROR(INDIRECT(ADDRESS(MATCH(E79,OFFSET(INDIRECT(ADDRESS(3,2,,,E78)),1,6+MAX(OFFSET(INDIRECT(ADDRESS(3,2,,,E78)),0,0,1,20)),2*MAX(OFFSET(INDIRECT(ADDRESS(3,2,,,E78)),0,0,1,20)),1),0)+3,3,,,E78)),"")))</f>
        <v/>
      </c>
      <c r="G78" s="120"/>
      <c r="H78" s="28"/>
      <c r="I78" s="35"/>
      <c r="M78" s="34"/>
      <c r="U78" s="34"/>
    </row>
    <row r="79" spans="2:23" ht="15" customHeight="1" x14ac:dyDescent="0.25">
      <c r="B79"/>
      <c r="C79"/>
      <c r="D79"/>
      <c r="E79"/>
      <c r="M79" s="34"/>
      <c r="U79" s="34"/>
    </row>
    <row r="80" spans="2:23" ht="15" customHeight="1" x14ac:dyDescent="0.25">
      <c r="B80"/>
      <c r="C80"/>
      <c r="D80"/>
      <c r="E80"/>
      <c r="M80" s="34"/>
      <c r="U80" s="34"/>
    </row>
    <row r="81" spans="2:21" ht="15" customHeight="1" x14ac:dyDescent="0.25">
      <c r="M81" s="34"/>
      <c r="U81" s="34"/>
    </row>
    <row r="82" spans="2:21" ht="15" customHeight="1" x14ac:dyDescent="0.25">
      <c r="J82" s="41" t="s">
        <v>11</v>
      </c>
      <c r="L82" s="42"/>
      <c r="M82" s="34"/>
      <c r="N82" s="121" t="str">
        <f>IF(ISBLANK(L74),"",IF(L74&gt;L90,J74,J90))</f>
        <v/>
      </c>
      <c r="O82" s="119"/>
      <c r="P82" s="28"/>
      <c r="Q82" s="32"/>
      <c r="U82" s="34"/>
    </row>
    <row r="83" spans="2:21" ht="15" customHeight="1" x14ac:dyDescent="0.25">
      <c r="M83" s="34"/>
      <c r="P83" s="36"/>
      <c r="Q83" s="33"/>
      <c r="U83" s="34"/>
    </row>
    <row r="84" spans="2:21" ht="15" customHeight="1" x14ac:dyDescent="0.25">
      <c r="B84" s="119" t="str">
        <f ca="1">IF(LEFT(A85,1)="-",IF(ISBLANK(INDIRECT(ADDRESS(2^MID(A85,2,1)+2+(MID(A85,3,2)-1)*2^(MID(A85,2,1)+2),MID(A85,2,1)*4,,,A84))),"",IF(INDIRECT(ADDRESS(2^MID(A85,2,1)+2+(MID(A85,3,2)-1)*2^(MID(A85,2,1)+2),MID(A85,2,1)*4,,,A84))&gt;INDIRECT(ADDRESS(2^(1+MID(A85,2,1))+2^MID(A85,2,1)+2+(MID(A85,3,2)-1)*2^(MID(A85,2,1)+2),MID(A85,2,1)*4,,,A84)),INDIRECT(ADDRESS(2^(1+MID(A85,2,1))+2^MID(A85,2,1)+2+(MID(A85,3,2)-1)*2^(MID(A85,2,1)+2),MID(A85,2,1)*4-2,,,A84)),INDIRECT(ADDRESS(2^MID(A85,2,1)+2+(MID(A85,3,2)-1)*2^(MID(A85,2,1)+2),MID(A85,2,1)*4-2,,,A84)))),IF(LEFT(A84,1)="X",IFERROR(INDIRECT(ADDRESS(MATCH(A85,OFFSET(INDIRECT(ADDRESS(1,3,,,A84)),0,0,200,1),0),2,,,A84)),""),IFERROR(INDIRECT(ADDRESS(MATCH(A85,OFFSET(INDIRECT(ADDRESS(3,2,,,A84)),1,6+MAX(OFFSET(INDIRECT(ADDRESS(3,2,,,A84)),0,0,1,20)),2*MAX(OFFSET(INDIRECT(ADDRESS(3,2,,,A84)),0,0,1,20)),1),0)+3,3,,,A84)),"")))</f>
        <v/>
      </c>
      <c r="C84" s="120"/>
      <c r="D84" s="28"/>
      <c r="E84" s="32"/>
      <c r="M84" s="34"/>
      <c r="Q84" s="34"/>
      <c r="U84" s="34"/>
    </row>
    <row r="85" spans="2:21" ht="15" customHeight="1" x14ac:dyDescent="0.25">
      <c r="E85" s="33"/>
      <c r="M85" s="34"/>
      <c r="Q85" s="34"/>
      <c r="U85" s="34"/>
    </row>
    <row r="86" spans="2:21" ht="15" customHeight="1" x14ac:dyDescent="0.25">
      <c r="B86" s="41" t="s">
        <v>11</v>
      </c>
      <c r="C86" s="42"/>
      <c r="E86" s="34"/>
      <c r="F86" s="121" t="str">
        <f>IF(ISBLANK(D84),"",IF(D84&gt;D88,B84,B88))</f>
        <v/>
      </c>
      <c r="G86" s="120"/>
      <c r="H86" s="28"/>
      <c r="I86" s="32"/>
      <c r="M86" s="34"/>
      <c r="Q86" s="34"/>
      <c r="U86" s="34"/>
    </row>
    <row r="87" spans="2:21" ht="15" customHeight="1" x14ac:dyDescent="0.25">
      <c r="C87" s="42"/>
      <c r="E87" s="34"/>
      <c r="I87" s="33"/>
      <c r="M87" s="34"/>
      <c r="Q87" s="34"/>
      <c r="U87" s="34"/>
    </row>
    <row r="88" spans="2:21" ht="15" customHeight="1" x14ac:dyDescent="0.25">
      <c r="B88" s="119" t="str">
        <f ca="1">IF(LEFT(A89,1)="-",IF(ISBLANK(INDIRECT(ADDRESS(2^MID(A89,2,1)+2+(MID(A89,3,2)-1)*2^(MID(A89,2,1)+2),MID(A89,2,1)*4,,,A88))),"",IF(INDIRECT(ADDRESS(2^MID(A89,2,1)+2+(MID(A89,3,2)-1)*2^(MID(A89,2,1)+2),MID(A89,2,1)*4,,,A88))&gt;INDIRECT(ADDRESS(2^(1+MID(A89,2,1))+2^MID(A89,2,1)+2+(MID(A89,3,2)-1)*2^(MID(A89,2,1)+2),MID(A89,2,1)*4,,,A88)),INDIRECT(ADDRESS(2^(1+MID(A89,2,1))+2^MID(A89,2,1)+2+(MID(A89,3,2)-1)*2^(MID(A89,2,1)+2),MID(A89,2,1)*4-2,,,A88)),INDIRECT(ADDRESS(2^MID(A89,2,1)+2+(MID(A89,3,2)-1)*2^(MID(A89,2,1)+2),MID(A89,2,1)*4-2,,,A88)))),IF(LEFT(A88,1)="X",IFERROR(INDIRECT(ADDRESS(MATCH(A89,OFFSET(INDIRECT(ADDRESS(1,3,,,A88)),0,0,200,1),0),2,,,A88)),""),IFERROR(INDIRECT(ADDRESS(MATCH(A89,OFFSET(INDIRECT(ADDRESS(3,2,,,A88)),1,6+MAX(OFFSET(INDIRECT(ADDRESS(3,2,,,A88)),0,0,1,20)),2*MAX(OFFSET(INDIRECT(ADDRESS(3,2,,,A88)),0,0,1,20)),1),0)+3,3,,,A88)),"")))</f>
        <v/>
      </c>
      <c r="C88" s="120"/>
      <c r="D88" s="28"/>
      <c r="E88" s="35"/>
      <c r="I88" s="34"/>
      <c r="M88" s="34"/>
      <c r="Q88" s="34"/>
      <c r="U88" s="34"/>
    </row>
    <row r="89" spans="2:21" ht="15" customHeight="1" x14ac:dyDescent="0.25">
      <c r="C89" s="42"/>
      <c r="I89" s="34"/>
      <c r="M89" s="34"/>
      <c r="Q89" s="34"/>
      <c r="U89" s="34"/>
    </row>
    <row r="90" spans="2:21" ht="15" customHeight="1" x14ac:dyDescent="0.25">
      <c r="C90" s="42"/>
      <c r="F90" s="41" t="s">
        <v>11</v>
      </c>
      <c r="H90" s="42"/>
      <c r="I90" s="34"/>
      <c r="J90" s="121" t="str">
        <f>IF(ISBLANK(H86),"",IF(H86&gt;H94,F86,F94))</f>
        <v/>
      </c>
      <c r="K90" s="120"/>
      <c r="L90" s="28"/>
      <c r="M90" s="35"/>
      <c r="Q90" s="34"/>
      <c r="U90" s="34"/>
    </row>
    <row r="91" spans="2:21" ht="15" customHeight="1" x14ac:dyDescent="0.25">
      <c r="C91" s="42"/>
      <c r="I91" s="34"/>
      <c r="Q91" s="34"/>
      <c r="U91" s="34"/>
    </row>
    <row r="92" spans="2:21" ht="15" customHeight="1" x14ac:dyDescent="0.25">
      <c r="B92"/>
      <c r="C92"/>
      <c r="D92"/>
      <c r="E92"/>
      <c r="I92" s="34"/>
      <c r="Q92" s="34"/>
      <c r="U92" s="34"/>
    </row>
    <row r="93" spans="2:21" ht="15" customHeight="1" x14ac:dyDescent="0.25">
      <c r="B93"/>
      <c r="C93"/>
      <c r="D93"/>
      <c r="E93"/>
      <c r="I93" s="34"/>
      <c r="Q93" s="34"/>
      <c r="U93" s="34"/>
    </row>
    <row r="94" spans="2:21" ht="15" customHeight="1" x14ac:dyDescent="0.25">
      <c r="B94"/>
      <c r="C94"/>
      <c r="D94"/>
      <c r="E94"/>
      <c r="F94" s="119" t="str">
        <f ca="1">IF(LEFT(E95,1)="-",IF(ISBLANK(INDIRECT(ADDRESS(2^MID(E95,2,1)+2+(MID(E95,3,2)-1)*2^(MID(E95,2,1)+2),MID(E95,2,1)*4,,,E94))),"",IF(INDIRECT(ADDRESS(2^MID(E95,2,1)+2+(MID(E95,3,2)-1)*2^(MID(E95,2,1)+2),MID(E95,2,1)*4,,,E94))&gt;INDIRECT(ADDRESS(2^(1+MID(E95,2,1))+2^MID(E95,2,1)+2+(MID(E95,3,2)-1)*2^(MID(E95,2,1)+2),MID(E95,2,1)*4,,,E94)),INDIRECT(ADDRESS(2^(1+MID(E95,2,1))+2^MID(E95,2,1)+2+(MID(E95,3,2)-1)*2^(MID(E95,2,1)+2),MID(E95,2,1)*4-2,,,E94)),INDIRECT(ADDRESS(2^MID(E95,2,1)+2+(MID(E95,3,2)-1)*2^(MID(E95,2,1)+2),MID(E95,2,1)*4-2,,,E94)))),IF(LEFT(E94,1)="X",IFERROR(INDIRECT(ADDRESS(MATCH(E95,OFFSET(INDIRECT(ADDRESS(1,3,,,E94)),0,0,200,1),0),2,,,E94)),""),IFERROR(INDIRECT(ADDRESS(MATCH(E95,OFFSET(INDIRECT(ADDRESS(3,2,,,E94)),1,6+MAX(OFFSET(INDIRECT(ADDRESS(3,2,,,E94)),0,0,1,20)),2*MAX(OFFSET(INDIRECT(ADDRESS(3,2,,,E94)),0,0,1,20)),1),0)+3,3,,,E94)),"")))</f>
        <v/>
      </c>
      <c r="G94" s="120"/>
      <c r="H94" s="28"/>
      <c r="I94" s="35"/>
      <c r="Q94" s="34"/>
      <c r="U94" s="34"/>
    </row>
    <row r="95" spans="2:21" ht="15" customHeight="1" x14ac:dyDescent="0.25">
      <c r="B95"/>
      <c r="C95"/>
      <c r="D95"/>
      <c r="E95"/>
      <c r="Q95" s="34"/>
      <c r="U95" s="34"/>
    </row>
    <row r="96" spans="2:21" ht="15" customHeight="1" x14ac:dyDescent="0.25">
      <c r="B96"/>
      <c r="C96"/>
      <c r="D96"/>
      <c r="E96"/>
      <c r="Q96" s="34"/>
      <c r="U96" s="34"/>
    </row>
    <row r="97" spans="2:21" ht="15" customHeight="1" x14ac:dyDescent="0.25">
      <c r="Q97" s="34"/>
      <c r="U97" s="34"/>
    </row>
    <row r="98" spans="2:21" ht="15" customHeight="1" x14ac:dyDescent="0.25">
      <c r="N98" s="41" t="s">
        <v>11</v>
      </c>
      <c r="P98" s="42"/>
      <c r="Q98" s="34"/>
      <c r="R98" s="121" t="str">
        <f>IF(ISBLANK(P82),"",IF(P82&gt;P114,N82,N114))</f>
        <v/>
      </c>
      <c r="S98" s="119"/>
      <c r="T98" s="28"/>
      <c r="U98" s="35"/>
    </row>
    <row r="99" spans="2:21" ht="15" customHeight="1" x14ac:dyDescent="0.25">
      <c r="Q99" s="34"/>
    </row>
    <row r="100" spans="2:21" ht="15" customHeight="1" x14ac:dyDescent="0.25">
      <c r="B100" s="119" t="str">
        <f ca="1">IF(LEFT(A101,1)="-",IF(ISBLANK(INDIRECT(ADDRESS(2^MID(A101,2,1)+2+(MID(A101,3,2)-1)*2^(MID(A101,2,1)+2),MID(A101,2,1)*4,,,A100))),"",IF(INDIRECT(ADDRESS(2^MID(A101,2,1)+2+(MID(A101,3,2)-1)*2^(MID(A101,2,1)+2),MID(A101,2,1)*4,,,A100))&gt;INDIRECT(ADDRESS(2^(1+MID(A101,2,1))+2^MID(A101,2,1)+2+(MID(A101,3,2)-1)*2^(MID(A101,2,1)+2),MID(A101,2,1)*4,,,A100)),INDIRECT(ADDRESS(2^(1+MID(A101,2,1))+2^MID(A101,2,1)+2+(MID(A101,3,2)-1)*2^(MID(A101,2,1)+2),MID(A101,2,1)*4-2,,,A100)),INDIRECT(ADDRESS(2^MID(A101,2,1)+2+(MID(A101,3,2)-1)*2^(MID(A101,2,1)+2),MID(A101,2,1)*4-2,,,A100)))),IF(LEFT(A100,1)="X",IFERROR(INDIRECT(ADDRESS(MATCH(A101,OFFSET(INDIRECT(ADDRESS(1,3,,,A100)),0,0,200,1),0),2,,,A100)),""),IFERROR(INDIRECT(ADDRESS(MATCH(A101,OFFSET(INDIRECT(ADDRESS(3,2,,,A100)),1,6+MAX(OFFSET(INDIRECT(ADDRESS(3,2,,,A100)),0,0,1,20)),2*MAX(OFFSET(INDIRECT(ADDRESS(3,2,,,A100)),0,0,1,20)),1),0)+3,3,,,A100)),"")))</f>
        <v/>
      </c>
      <c r="C100" s="120"/>
      <c r="D100" s="28"/>
      <c r="E100" s="32"/>
      <c r="Q100" s="34"/>
    </row>
    <row r="101" spans="2:21" ht="15" customHeight="1" x14ac:dyDescent="0.25">
      <c r="E101" s="33"/>
      <c r="Q101" s="34"/>
    </row>
    <row r="102" spans="2:21" ht="15" customHeight="1" x14ac:dyDescent="0.25">
      <c r="B102" s="41" t="s">
        <v>11</v>
      </c>
      <c r="C102" s="42"/>
      <c r="E102" s="34"/>
      <c r="F102" s="121" t="str">
        <f>IF(ISBLANK(D100),"",IF(D100&gt;D104,B100,B104))</f>
        <v/>
      </c>
      <c r="G102" s="120"/>
      <c r="H102" s="28"/>
      <c r="I102" s="32"/>
      <c r="Q102" s="34"/>
    </row>
    <row r="103" spans="2:21" ht="15" customHeight="1" x14ac:dyDescent="0.25">
      <c r="E103" s="34"/>
      <c r="I103" s="33"/>
      <c r="Q103" s="34"/>
    </row>
    <row r="104" spans="2:21" ht="15" customHeight="1" x14ac:dyDescent="0.25">
      <c r="B104" s="119" t="str">
        <f ca="1">IF(LEFT(A105,1)="-",IF(ISBLANK(INDIRECT(ADDRESS(2^MID(A105,2,1)+2+(MID(A105,3,2)-1)*2^(MID(A105,2,1)+2),MID(A105,2,1)*4,,,A104))),"",IF(INDIRECT(ADDRESS(2^MID(A105,2,1)+2+(MID(A105,3,2)-1)*2^(MID(A105,2,1)+2),MID(A105,2,1)*4,,,A104))&gt;INDIRECT(ADDRESS(2^(1+MID(A105,2,1))+2^MID(A105,2,1)+2+(MID(A105,3,2)-1)*2^(MID(A105,2,1)+2),MID(A105,2,1)*4,,,A104)),INDIRECT(ADDRESS(2^(1+MID(A105,2,1))+2^MID(A105,2,1)+2+(MID(A105,3,2)-1)*2^(MID(A105,2,1)+2),MID(A105,2,1)*4-2,,,A104)),INDIRECT(ADDRESS(2^MID(A105,2,1)+2+(MID(A105,3,2)-1)*2^(MID(A105,2,1)+2),MID(A105,2,1)*4-2,,,A104)))),IF(LEFT(A104,1)="X",IFERROR(INDIRECT(ADDRESS(MATCH(A105,OFFSET(INDIRECT(ADDRESS(1,3,,,A104)),0,0,200,1),0),2,,,A104)),""),IFERROR(INDIRECT(ADDRESS(MATCH(A105,OFFSET(INDIRECT(ADDRESS(3,2,,,A104)),1,6+MAX(OFFSET(INDIRECT(ADDRESS(3,2,,,A104)),0,0,1,20)),2*MAX(OFFSET(INDIRECT(ADDRESS(3,2,,,A104)),0,0,1,20)),1),0)+3,3,,,A104)),"")))</f>
        <v/>
      </c>
      <c r="C104" s="120"/>
      <c r="D104" s="28"/>
      <c r="E104" s="35"/>
      <c r="I104" s="34"/>
      <c r="Q104" s="34"/>
    </row>
    <row r="105" spans="2:21" ht="15" customHeight="1" x14ac:dyDescent="0.25">
      <c r="I105" s="34"/>
      <c r="Q105" s="34"/>
    </row>
    <row r="106" spans="2:21" ht="15" customHeight="1" x14ac:dyDescent="0.25">
      <c r="F106" s="41" t="s">
        <v>11</v>
      </c>
      <c r="H106" s="42"/>
      <c r="I106" s="34"/>
      <c r="J106" s="121" t="str">
        <f>IF(ISBLANK(H102),"",IF(H102&gt;H110,F102,F110))</f>
        <v/>
      </c>
      <c r="K106" s="119"/>
      <c r="L106" s="28"/>
      <c r="M106" s="32"/>
      <c r="Q106" s="34"/>
    </row>
    <row r="107" spans="2:21" ht="15" customHeight="1" x14ac:dyDescent="0.25">
      <c r="I107" s="34"/>
      <c r="M107" s="33"/>
      <c r="Q107" s="34"/>
    </row>
    <row r="108" spans="2:21" ht="15" customHeight="1" x14ac:dyDescent="0.25">
      <c r="B108"/>
      <c r="C108"/>
      <c r="D108"/>
      <c r="E108"/>
      <c r="I108" s="34"/>
      <c r="M108" s="34"/>
      <c r="Q108" s="34"/>
    </row>
    <row r="109" spans="2:21" ht="15" customHeight="1" x14ac:dyDescent="0.25">
      <c r="B109"/>
      <c r="C109"/>
      <c r="D109"/>
      <c r="E109"/>
      <c r="I109" s="34"/>
      <c r="M109" s="34"/>
      <c r="Q109" s="34"/>
    </row>
    <row r="110" spans="2:21" ht="15" customHeight="1" x14ac:dyDescent="0.25">
      <c r="B110"/>
      <c r="C110"/>
      <c r="D110"/>
      <c r="E110"/>
      <c r="F110" s="119" t="str">
        <f ca="1">IF(LEFT(E111,1)="-",IF(ISBLANK(INDIRECT(ADDRESS(2^MID(E111,2,1)+2+(MID(E111,3,2)-1)*2^(MID(E111,2,1)+2),MID(E111,2,1)*4,,,E110))),"",IF(INDIRECT(ADDRESS(2^MID(E111,2,1)+2+(MID(E111,3,2)-1)*2^(MID(E111,2,1)+2),MID(E111,2,1)*4,,,E110))&gt;INDIRECT(ADDRESS(2^(1+MID(E111,2,1))+2^MID(E111,2,1)+2+(MID(E111,3,2)-1)*2^(MID(E111,2,1)+2),MID(E111,2,1)*4,,,E110)),INDIRECT(ADDRESS(2^(1+MID(E111,2,1))+2^MID(E111,2,1)+2+(MID(E111,3,2)-1)*2^(MID(E111,2,1)+2),MID(E111,2,1)*4-2,,,E110)),INDIRECT(ADDRESS(2^MID(E111,2,1)+2+(MID(E111,3,2)-1)*2^(MID(E111,2,1)+2),MID(E111,2,1)*4-2,,,E110)))),IF(LEFT(E110,1)="X",IFERROR(INDIRECT(ADDRESS(MATCH(E111,OFFSET(INDIRECT(ADDRESS(1,3,,,E110)),0,0,200,1),0),2,,,E110)),""),IFERROR(INDIRECT(ADDRESS(MATCH(E111,OFFSET(INDIRECT(ADDRESS(3,2,,,E110)),1,6+MAX(OFFSET(INDIRECT(ADDRESS(3,2,,,E110)),0,0,1,20)),2*MAX(OFFSET(INDIRECT(ADDRESS(3,2,,,E110)),0,0,1,20)),1),0)+3,3,,,E110)),"")))</f>
        <v/>
      </c>
      <c r="G110" s="120"/>
      <c r="H110" s="28"/>
      <c r="I110" s="35"/>
      <c r="M110" s="34"/>
      <c r="Q110" s="34"/>
    </row>
    <row r="111" spans="2:21" ht="15" customHeight="1" x14ac:dyDescent="0.25">
      <c r="B111"/>
      <c r="C111"/>
      <c r="D111"/>
      <c r="E111"/>
      <c r="M111" s="34"/>
      <c r="Q111" s="34"/>
    </row>
    <row r="112" spans="2:21" ht="15" customHeight="1" x14ac:dyDescent="0.25">
      <c r="B112"/>
      <c r="C112"/>
      <c r="D112"/>
      <c r="E112"/>
      <c r="M112" s="34"/>
      <c r="Q112" s="34"/>
    </row>
    <row r="113" spans="2:17" ht="15" customHeight="1" x14ac:dyDescent="0.25">
      <c r="M113" s="34"/>
      <c r="Q113" s="34"/>
    </row>
    <row r="114" spans="2:17" ht="15" customHeight="1" x14ac:dyDescent="0.25">
      <c r="J114" s="41" t="s">
        <v>11</v>
      </c>
      <c r="L114" s="42"/>
      <c r="M114" s="34"/>
      <c r="N114" s="121" t="str">
        <f>IF(ISBLANK(L106),"",IF(L106&gt;L122,J106,J122))</f>
        <v/>
      </c>
      <c r="O114" s="119"/>
      <c r="P114" s="28"/>
      <c r="Q114" s="35"/>
    </row>
    <row r="115" spans="2:17" ht="15" customHeight="1" x14ac:dyDescent="0.25">
      <c r="M115" s="34"/>
    </row>
    <row r="116" spans="2:17" ht="15" customHeight="1" x14ac:dyDescent="0.25">
      <c r="B116" s="119" t="str">
        <f ca="1">IF(LEFT(A117,1)="-",IF(ISBLANK(INDIRECT(ADDRESS(2^MID(A117,2,1)+2+(MID(A117,3,2)-1)*2^(MID(A117,2,1)+2),MID(A117,2,1)*4,,,A116))),"",IF(INDIRECT(ADDRESS(2^MID(A117,2,1)+2+(MID(A117,3,2)-1)*2^(MID(A117,2,1)+2),MID(A117,2,1)*4,,,A116))&gt;INDIRECT(ADDRESS(2^(1+MID(A117,2,1))+2^MID(A117,2,1)+2+(MID(A117,3,2)-1)*2^(MID(A117,2,1)+2),MID(A117,2,1)*4,,,A116)),INDIRECT(ADDRESS(2^(1+MID(A117,2,1))+2^MID(A117,2,1)+2+(MID(A117,3,2)-1)*2^(MID(A117,2,1)+2),MID(A117,2,1)*4-2,,,A116)),INDIRECT(ADDRESS(2^MID(A117,2,1)+2+(MID(A117,3,2)-1)*2^(MID(A117,2,1)+2),MID(A117,2,1)*4-2,,,A116)))),IF(LEFT(A116,1)="X",IFERROR(INDIRECT(ADDRESS(MATCH(A117,OFFSET(INDIRECT(ADDRESS(1,3,,,A116)),0,0,200,1),0),2,,,A116)),""),IFERROR(INDIRECT(ADDRESS(MATCH(A117,OFFSET(INDIRECT(ADDRESS(3,2,,,A116)),1,6+MAX(OFFSET(INDIRECT(ADDRESS(3,2,,,A116)),0,0,1,20)),2*MAX(OFFSET(INDIRECT(ADDRESS(3,2,,,A116)),0,0,1,20)),1),0)+3,3,,,A116)),"")))</f>
        <v/>
      </c>
      <c r="C116" s="120"/>
      <c r="D116" s="28"/>
      <c r="E116" s="32"/>
      <c r="M116" s="34"/>
    </row>
    <row r="117" spans="2:17" ht="15" customHeight="1" x14ac:dyDescent="0.25">
      <c r="E117" s="33"/>
      <c r="M117" s="34"/>
    </row>
    <row r="118" spans="2:17" ht="15" customHeight="1" x14ac:dyDescent="0.25">
      <c r="B118" s="41" t="s">
        <v>11</v>
      </c>
      <c r="C118" s="42"/>
      <c r="E118" s="34"/>
      <c r="F118" s="121" t="str">
        <f>IF(ISBLANK(D116),"",IF(D116&gt;D120,B116,B120))</f>
        <v/>
      </c>
      <c r="G118" s="120"/>
      <c r="H118" s="28"/>
      <c r="I118" s="32"/>
      <c r="M118" s="34"/>
    </row>
    <row r="119" spans="2:17" ht="15" customHeight="1" x14ac:dyDescent="0.25">
      <c r="E119" s="34"/>
      <c r="I119" s="33"/>
      <c r="M119" s="34"/>
    </row>
    <row r="120" spans="2:17" ht="15" customHeight="1" x14ac:dyDescent="0.25">
      <c r="B120" s="119" t="str">
        <f ca="1">IF(LEFT(A121,1)="-",IF(ISBLANK(INDIRECT(ADDRESS(2^MID(A121,2,1)+2+(MID(A121,3,2)-1)*2^(MID(A121,2,1)+2),MID(A121,2,1)*4,,,A120))),"",IF(INDIRECT(ADDRESS(2^MID(A121,2,1)+2+(MID(A121,3,2)-1)*2^(MID(A121,2,1)+2),MID(A121,2,1)*4,,,A120))&gt;INDIRECT(ADDRESS(2^(1+MID(A121,2,1))+2^MID(A121,2,1)+2+(MID(A121,3,2)-1)*2^(MID(A121,2,1)+2),MID(A121,2,1)*4,,,A120)),INDIRECT(ADDRESS(2^(1+MID(A121,2,1))+2^MID(A121,2,1)+2+(MID(A121,3,2)-1)*2^(MID(A121,2,1)+2),MID(A121,2,1)*4-2,,,A120)),INDIRECT(ADDRESS(2^MID(A121,2,1)+2+(MID(A121,3,2)-1)*2^(MID(A121,2,1)+2),MID(A121,2,1)*4-2,,,A120)))),IF(LEFT(A120,1)="X",IFERROR(INDIRECT(ADDRESS(MATCH(A121,OFFSET(INDIRECT(ADDRESS(1,3,,,A120)),0,0,200,1),0),2,,,A120)),""),IFERROR(INDIRECT(ADDRESS(MATCH(A121,OFFSET(INDIRECT(ADDRESS(3,2,,,A120)),1,6+MAX(OFFSET(INDIRECT(ADDRESS(3,2,,,A120)),0,0,1,20)),2*MAX(OFFSET(INDIRECT(ADDRESS(3,2,,,A120)),0,0,1,20)),1),0)+3,3,,,A120)),"")))</f>
        <v/>
      </c>
      <c r="C120" s="120"/>
      <c r="D120" s="28"/>
      <c r="E120" s="35"/>
      <c r="I120" s="34"/>
      <c r="M120" s="34"/>
    </row>
    <row r="121" spans="2:17" ht="15" customHeight="1" x14ac:dyDescent="0.25">
      <c r="I121" s="34"/>
      <c r="M121" s="34"/>
    </row>
    <row r="122" spans="2:17" ht="15" customHeight="1" x14ac:dyDescent="0.25">
      <c r="F122" s="41" t="s">
        <v>11</v>
      </c>
      <c r="H122" s="42"/>
      <c r="I122" s="34"/>
      <c r="J122" s="121" t="str">
        <f>IF(ISBLANK(H118),"",IF(H118&gt;H126,F118,F126))</f>
        <v/>
      </c>
      <c r="K122" s="120"/>
      <c r="L122" s="28"/>
      <c r="M122" s="35"/>
    </row>
    <row r="123" spans="2:17" ht="15" customHeight="1" x14ac:dyDescent="0.25">
      <c r="I123" s="34"/>
    </row>
    <row r="124" spans="2:17" ht="15" customHeight="1" x14ac:dyDescent="0.25">
      <c r="B124"/>
      <c r="C124"/>
      <c r="D124"/>
      <c r="E124"/>
      <c r="I124" s="34"/>
    </row>
    <row r="125" spans="2:17" ht="15" customHeight="1" x14ac:dyDescent="0.25">
      <c r="B125"/>
      <c r="C125"/>
      <c r="D125"/>
      <c r="E125"/>
      <c r="I125" s="34"/>
    </row>
    <row r="126" spans="2:17" ht="15" customHeight="1" x14ac:dyDescent="0.25">
      <c r="B126"/>
      <c r="C126"/>
      <c r="D126"/>
      <c r="E126"/>
      <c r="F126" s="119" t="str">
        <f ca="1">IF(LEFT(E127,1)="-",IF(ISBLANK(INDIRECT(ADDRESS(2^MID(E127,2,1)+2+(MID(E127,3,2)-1)*2^(MID(E127,2,1)+2),MID(E127,2,1)*4,,,E126))),"",IF(INDIRECT(ADDRESS(2^MID(E127,2,1)+2+(MID(E127,3,2)-1)*2^(MID(E127,2,1)+2),MID(E127,2,1)*4,,,E126))&gt;INDIRECT(ADDRESS(2^(1+MID(E127,2,1))+2^MID(E127,2,1)+2+(MID(E127,3,2)-1)*2^(MID(E127,2,1)+2),MID(E127,2,1)*4,,,E126)),INDIRECT(ADDRESS(2^(1+MID(E127,2,1))+2^MID(E127,2,1)+2+(MID(E127,3,2)-1)*2^(MID(E127,2,1)+2),MID(E127,2,1)*4-2,,,E126)),INDIRECT(ADDRESS(2^MID(E127,2,1)+2+(MID(E127,3,2)-1)*2^(MID(E127,2,1)+2),MID(E127,2,1)*4-2,,,E126)))),IF(LEFT(E126,1)="X",IFERROR(INDIRECT(ADDRESS(MATCH(E127,OFFSET(INDIRECT(ADDRESS(1,3,,,E126)),0,0,200,1),0),2,,,E126)),""),IFERROR(INDIRECT(ADDRESS(MATCH(E127,OFFSET(INDIRECT(ADDRESS(3,2,,,E126)),1,6+MAX(OFFSET(INDIRECT(ADDRESS(3,2,,,E126)),0,0,1,20)),2*MAX(OFFSET(INDIRECT(ADDRESS(3,2,,,E126)),0,0,1,20)),1),0)+3,3,,,E126)),"")))</f>
        <v/>
      </c>
      <c r="G126" s="120"/>
      <c r="H126" s="28"/>
      <c r="I126" s="35"/>
    </row>
    <row r="127" spans="2:17" ht="15" customHeight="1" x14ac:dyDescent="0.25">
      <c r="B127"/>
      <c r="C127"/>
      <c r="D127"/>
      <c r="E127"/>
    </row>
    <row r="128" spans="2:17" ht="15" customHeight="1" x14ac:dyDescent="0.25">
      <c r="B128"/>
      <c r="C128"/>
      <c r="D128"/>
      <c r="E128"/>
    </row>
    <row r="132" spans="2:7" ht="15" customHeight="1" x14ac:dyDescent="0.25">
      <c r="B132" s="119" t="str">
        <f>IF(ISBLANK(P18),"",IF(P18&gt;P50,N50,N18))</f>
        <v/>
      </c>
      <c r="C132" s="120"/>
      <c r="D132" s="28"/>
      <c r="E132" s="32"/>
      <c r="F132" s="122"/>
      <c r="G132" s="122"/>
    </row>
    <row r="133" spans="2:7" ht="15" customHeight="1" x14ac:dyDescent="0.25">
      <c r="E133" s="33"/>
    </row>
    <row r="134" spans="2:7" ht="15" customHeight="1" x14ac:dyDescent="0.25">
      <c r="B134" s="41" t="s">
        <v>11</v>
      </c>
      <c r="C134" s="42"/>
      <c r="E134" s="34"/>
      <c r="F134" s="121" t="str">
        <f>IF(ISBLANK(D132),"",IF(D132&gt;D136,B132,B136))</f>
        <v/>
      </c>
      <c r="G134" s="119"/>
    </row>
    <row r="135" spans="2:7" ht="15" customHeight="1" x14ac:dyDescent="0.25">
      <c r="E135" s="34"/>
    </row>
    <row r="136" spans="2:7" ht="15" customHeight="1" x14ac:dyDescent="0.25">
      <c r="B136" s="119" t="str">
        <f>IF(ISBLANK(P82),"",IF(P82&gt;P114,N114,N82))</f>
        <v/>
      </c>
      <c r="C136" s="120"/>
      <c r="D136" s="28"/>
      <c r="E136" s="35"/>
    </row>
    <row r="148" spans="12:12" ht="15" customHeight="1" x14ac:dyDescent="0.25">
      <c r="L148" s="42"/>
    </row>
  </sheetData>
  <mergeCells count="52">
    <mergeCell ref="B1:K1"/>
    <mergeCell ref="B4:C4"/>
    <mergeCell ref="F6:G6"/>
    <mergeCell ref="B8:C8"/>
    <mergeCell ref="J10:K10"/>
    <mergeCell ref="R34:S34"/>
    <mergeCell ref="B36:C36"/>
    <mergeCell ref="F14:G14"/>
    <mergeCell ref="N18:O18"/>
    <mergeCell ref="B20:C20"/>
    <mergeCell ref="F22:G22"/>
    <mergeCell ref="B24:C24"/>
    <mergeCell ref="F38:G38"/>
    <mergeCell ref="B40:C40"/>
    <mergeCell ref="J42:K42"/>
    <mergeCell ref="F46:G46"/>
    <mergeCell ref="J26:K26"/>
    <mergeCell ref="F30:G30"/>
    <mergeCell ref="N50:O50"/>
    <mergeCell ref="B52:C52"/>
    <mergeCell ref="F54:G54"/>
    <mergeCell ref="B56:C56"/>
    <mergeCell ref="J58:K58"/>
    <mergeCell ref="N82:O82"/>
    <mergeCell ref="B84:C84"/>
    <mergeCell ref="F62:G62"/>
    <mergeCell ref="V66:W66"/>
    <mergeCell ref="B68:C68"/>
    <mergeCell ref="F70:G70"/>
    <mergeCell ref="B72:C72"/>
    <mergeCell ref="F86:G86"/>
    <mergeCell ref="B88:C88"/>
    <mergeCell ref="J90:K90"/>
    <mergeCell ref="F94:G94"/>
    <mergeCell ref="J74:K74"/>
    <mergeCell ref="F78:G78"/>
    <mergeCell ref="R98:S98"/>
    <mergeCell ref="B100:C100"/>
    <mergeCell ref="F102:G102"/>
    <mergeCell ref="B104:C104"/>
    <mergeCell ref="J106:K106"/>
    <mergeCell ref="F110:G110"/>
    <mergeCell ref="N114:O114"/>
    <mergeCell ref="B116:C116"/>
    <mergeCell ref="F118:G118"/>
    <mergeCell ref="B120:C120"/>
    <mergeCell ref="F134:G134"/>
    <mergeCell ref="B136:C136"/>
    <mergeCell ref="J122:K122"/>
    <mergeCell ref="F126:G126"/>
    <mergeCell ref="B132:C132"/>
    <mergeCell ref="F132:G132"/>
  </mergeCells>
  <pageMargins left="0.70866141732283472" right="0.70866141732283472" top="0.74803149606299213" bottom="0.74803149606299213" header="0.31496062992125984" footer="0.31496062992125984"/>
  <pageSetup paperSize="9" scale="35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W148"/>
  <sheetViews>
    <sheetView topLeftCell="A91" zoomScaleNormal="100" workbookViewId="0">
      <selection activeCell="F122" sqref="F122"/>
    </sheetView>
  </sheetViews>
  <sheetFormatPr defaultRowHeight="15" customHeight="1" x14ac:dyDescent="0.25"/>
  <cols>
    <col min="1" max="1" width="9.140625" style="30" customWidth="1"/>
    <col min="2" max="17" width="9.140625" style="29" customWidth="1"/>
    <col min="18" max="16384" width="9.140625" style="29"/>
  </cols>
  <sheetData>
    <row r="1" spans="2:16" ht="59.25" customHeight="1" x14ac:dyDescent="0.25">
      <c r="B1" s="96"/>
      <c r="C1" s="96"/>
      <c r="D1" s="96"/>
      <c r="E1" s="96"/>
      <c r="F1" s="96"/>
      <c r="G1" s="96"/>
      <c r="H1" s="96"/>
      <c r="I1" s="96"/>
      <c r="J1" s="96"/>
      <c r="K1" s="96"/>
      <c r="P1" s="42"/>
    </row>
    <row r="4" spans="2:16" ht="15" customHeight="1" x14ac:dyDescent="0.25">
      <c r="B4" s="119" t="str">
        <f ca="1">IF(LEFT(A5,1)="-",IF(ISBLANK(INDIRECT(ADDRESS(2^MID(A5,2,1)+2+(MID(A5,3,2)-1)*2^(MID(A5,2,1)+2),MID(A5,2,1)*4,,,A4))),"",IF(INDIRECT(ADDRESS(2^MID(A5,2,1)+2+(MID(A5,3,2)-1)*2^(MID(A5,2,1)+2),MID(A5,2,1)*4,,,A4))&gt;INDIRECT(ADDRESS(2^(1+MID(A5,2,1))+2^MID(A5,2,1)+2+(MID(A5,3,2)-1)*2^(MID(A5,2,1)+2),MID(A5,2,1)*4,,,A4)),INDIRECT(ADDRESS(2^(1+MID(A5,2,1))+2^MID(A5,2,1)+2+(MID(A5,3,2)-1)*2^(MID(A5,2,1)+2),MID(A5,2,1)*4-2,,,A4)),INDIRECT(ADDRESS(2^MID(A5,2,1)+2+(MID(A5,3,2)-1)*2^(MID(A5,2,1)+2),MID(A5,2,1)*4-2,,,A4)))),IF(LEFT(A4,1)="X",IFERROR(INDIRECT(ADDRESS(MATCH(A5,OFFSET(INDIRECT(ADDRESS(1,3,,,A4)),0,0,200,1),0),2,,,A4)),""),IFERROR(INDIRECT(ADDRESS(MATCH(A5,OFFSET(INDIRECT(ADDRESS(3,2,,,A4)),1,6+MAX(OFFSET(INDIRECT(ADDRESS(3,2,,,A4)),0,0,1,20)),2*MAX(OFFSET(INDIRECT(ADDRESS(3,2,,,A4)),0,0,1,20)),1),0)+3,3,,,A4)),"")))</f>
        <v/>
      </c>
      <c r="C4" s="120"/>
      <c r="D4" s="28"/>
      <c r="E4" s="32"/>
    </row>
    <row r="5" spans="2:16" ht="15" customHeight="1" x14ac:dyDescent="0.25">
      <c r="E5" s="33"/>
    </row>
    <row r="6" spans="2:16" ht="15" customHeight="1" x14ac:dyDescent="0.25">
      <c r="B6" s="41" t="s">
        <v>11</v>
      </c>
      <c r="C6" s="42"/>
      <c r="E6" s="34"/>
      <c r="F6" s="121" t="str">
        <f>IF(ISBLANK(D4),"",IF(D4&gt;D8,B4,B8))</f>
        <v/>
      </c>
      <c r="G6" s="120"/>
      <c r="H6" s="28"/>
      <c r="I6" s="32"/>
    </row>
    <row r="7" spans="2:16" ht="15" customHeight="1" x14ac:dyDescent="0.25">
      <c r="E7" s="34"/>
      <c r="I7" s="33"/>
    </row>
    <row r="8" spans="2:16" ht="15" customHeight="1" x14ac:dyDescent="0.25">
      <c r="B8" s="119" t="str">
        <f ca="1">IF(LEFT(A9,1)="-",IF(ISBLANK(INDIRECT(ADDRESS(2^MID(A9,2,1)+2+(MID(A9,3,2)-1)*2^(MID(A9,2,1)+2),MID(A9,2,1)*4,,,A8))),"",IF(INDIRECT(ADDRESS(2^MID(A9,2,1)+2+(MID(A9,3,2)-1)*2^(MID(A9,2,1)+2),MID(A9,2,1)*4,,,A8))&gt;INDIRECT(ADDRESS(2^(1+MID(A9,2,1))+2^MID(A9,2,1)+2+(MID(A9,3,2)-1)*2^(MID(A9,2,1)+2),MID(A9,2,1)*4,,,A8)),INDIRECT(ADDRESS(2^(1+MID(A9,2,1))+2^MID(A9,2,1)+2+(MID(A9,3,2)-1)*2^(MID(A9,2,1)+2),MID(A9,2,1)*4-2,,,A8)),INDIRECT(ADDRESS(2^MID(A9,2,1)+2+(MID(A9,3,2)-1)*2^(MID(A9,2,1)+2),MID(A9,2,1)*4-2,,,A8)))),IF(LEFT(A8,1)="X",IFERROR(INDIRECT(ADDRESS(MATCH(A9,OFFSET(INDIRECT(ADDRESS(1,3,,,A8)),0,0,200,1),0),2,,,A8)),""),IFERROR(INDIRECT(ADDRESS(MATCH(A9,OFFSET(INDIRECT(ADDRESS(3,2,,,A8)),1,6+MAX(OFFSET(INDIRECT(ADDRESS(3,2,,,A8)),0,0,1,20)),2*MAX(OFFSET(INDIRECT(ADDRESS(3,2,,,A8)),0,0,1,20)),1),0)+3,3,,,A8)),"")))</f>
        <v/>
      </c>
      <c r="C8" s="120"/>
      <c r="D8" s="28"/>
      <c r="E8" s="35"/>
      <c r="I8" s="34"/>
    </row>
    <row r="9" spans="2:16" ht="15" customHeight="1" x14ac:dyDescent="0.25">
      <c r="I9" s="34"/>
    </row>
    <row r="10" spans="2:16" ht="15" customHeight="1" x14ac:dyDescent="0.25">
      <c r="F10" s="41" t="s">
        <v>11</v>
      </c>
      <c r="H10" s="42"/>
      <c r="I10" s="34"/>
      <c r="J10" s="121" t="str">
        <f>IF(ISBLANK(H6),"",IF(H6&gt;H14,F6,F14))</f>
        <v/>
      </c>
      <c r="K10" s="119"/>
      <c r="L10" s="28"/>
      <c r="M10" s="32"/>
    </row>
    <row r="11" spans="2:16" ht="15" customHeight="1" x14ac:dyDescent="0.25">
      <c r="I11" s="34"/>
      <c r="M11" s="33"/>
    </row>
    <row r="12" spans="2:16" ht="15" customHeight="1" x14ac:dyDescent="0.25">
      <c r="B12" s="119" t="str">
        <f ca="1">IF(LEFT(A13,1)="-",IF(ISBLANK(INDIRECT(ADDRESS(2^MID(A13,2,1)+2+(MID(A13,3,2)-1)*2^(MID(A13,2,1)+2),MID(A13,2,1)*4,,,A12))),"",IF(INDIRECT(ADDRESS(2^MID(A13,2,1)+2+(MID(A13,3,2)-1)*2^(MID(A13,2,1)+2),MID(A13,2,1)*4,,,A12))&gt;INDIRECT(ADDRESS(2^(1+MID(A13,2,1))+2^MID(A13,2,1)+2+(MID(A13,3,2)-1)*2^(MID(A13,2,1)+2),MID(A13,2,1)*4,,,A12)),INDIRECT(ADDRESS(2^(1+MID(A13,2,1))+2^MID(A13,2,1)+2+(MID(A13,3,2)-1)*2^(MID(A13,2,1)+2),MID(A13,2,1)*4-2,,,A12)),INDIRECT(ADDRESS(2^MID(A13,2,1)+2+(MID(A13,3,2)-1)*2^(MID(A13,2,1)+2),MID(A13,2,1)*4-2,,,A12)))),IF(LEFT(A12,1)="X",IFERROR(INDIRECT(ADDRESS(MATCH(A13,OFFSET(INDIRECT(ADDRESS(1,3,,,A12)),0,0,200,1),0),2,,,A12)),""),IFERROR(INDIRECT(ADDRESS(MATCH(A13,OFFSET(INDIRECT(ADDRESS(3,2,,,A12)),1,6+MAX(OFFSET(INDIRECT(ADDRESS(3,2,,,A12)),0,0,1,20)),2*MAX(OFFSET(INDIRECT(ADDRESS(3,2,,,A12)),0,0,1,20)),1),0)+3,3,,,A12)),"")))</f>
        <v/>
      </c>
      <c r="C12" s="120"/>
      <c r="D12" s="28"/>
      <c r="E12" s="32"/>
      <c r="I12" s="34"/>
      <c r="M12" s="34"/>
    </row>
    <row r="13" spans="2:16" ht="15" customHeight="1" x14ac:dyDescent="0.25">
      <c r="E13" s="33"/>
      <c r="I13" s="34"/>
      <c r="M13" s="34"/>
    </row>
    <row r="14" spans="2:16" ht="15" customHeight="1" x14ac:dyDescent="0.25">
      <c r="B14" s="41" t="s">
        <v>11</v>
      </c>
      <c r="C14" s="42"/>
      <c r="E14" s="34"/>
      <c r="F14" s="121" t="str">
        <f>IF(ISBLANK(D12),"",IF(D12&gt;D16,B12,B16))</f>
        <v/>
      </c>
      <c r="G14" s="120"/>
      <c r="H14" s="28"/>
      <c r="I14" s="35"/>
      <c r="M14" s="34"/>
    </row>
    <row r="15" spans="2:16" ht="15" customHeight="1" x14ac:dyDescent="0.25">
      <c r="E15" s="34"/>
      <c r="M15" s="34"/>
    </row>
    <row r="16" spans="2:16" ht="15" customHeight="1" x14ac:dyDescent="0.25">
      <c r="B16" s="119" t="str">
        <f ca="1">IF(LEFT(A17,1)="-",IF(ISBLANK(INDIRECT(ADDRESS(2^MID(A17,2,1)+2+(MID(A17,3,2)-1)*2^(MID(A17,2,1)+2),MID(A17,2,1)*4,,,A16))),"",IF(INDIRECT(ADDRESS(2^MID(A17,2,1)+2+(MID(A17,3,2)-1)*2^(MID(A17,2,1)+2),MID(A17,2,1)*4,,,A16))&gt;INDIRECT(ADDRESS(2^(1+MID(A17,2,1))+2^MID(A17,2,1)+2+(MID(A17,3,2)-1)*2^(MID(A17,2,1)+2),MID(A17,2,1)*4,,,A16)),INDIRECT(ADDRESS(2^(1+MID(A17,2,1))+2^MID(A17,2,1)+2+(MID(A17,3,2)-1)*2^(MID(A17,2,1)+2),MID(A17,2,1)*4-2,,,A16)),INDIRECT(ADDRESS(2^MID(A17,2,1)+2+(MID(A17,3,2)-1)*2^(MID(A17,2,1)+2),MID(A17,2,1)*4-2,,,A16)))),IF(LEFT(A16,1)="X",IFERROR(INDIRECT(ADDRESS(MATCH(A17,OFFSET(INDIRECT(ADDRESS(1,3,,,A16)),0,0,200,1),0),2,,,A16)),""),IFERROR(INDIRECT(ADDRESS(MATCH(A17,OFFSET(INDIRECT(ADDRESS(3,2,,,A16)),1,6+MAX(OFFSET(INDIRECT(ADDRESS(3,2,,,A16)),0,0,1,20)),2*MAX(OFFSET(INDIRECT(ADDRESS(3,2,,,A16)),0,0,1,20)),1),0)+3,3,,,A16)),"")))</f>
        <v/>
      </c>
      <c r="C16" s="120"/>
      <c r="D16" s="28"/>
      <c r="E16" s="35"/>
      <c r="M16" s="34"/>
    </row>
    <row r="17" spans="2:17" ht="15" customHeight="1" x14ac:dyDescent="0.25">
      <c r="M17" s="34"/>
    </row>
    <row r="18" spans="2:17" ht="15" customHeight="1" x14ac:dyDescent="0.25">
      <c r="J18" s="41" t="s">
        <v>11</v>
      </c>
      <c r="L18" s="42"/>
      <c r="M18" s="34"/>
      <c r="N18" s="121" t="str">
        <f>IF(ISBLANK(L10),"",IF(L10&gt;L26,J10,J26))</f>
        <v/>
      </c>
      <c r="O18" s="119"/>
      <c r="P18" s="28"/>
      <c r="Q18" s="32"/>
    </row>
    <row r="19" spans="2:17" ht="15" customHeight="1" x14ac:dyDescent="0.25">
      <c r="M19" s="34"/>
      <c r="P19" s="36"/>
      <c r="Q19" s="33"/>
    </row>
    <row r="20" spans="2:17" ht="15" customHeight="1" x14ac:dyDescent="0.25">
      <c r="B20" s="119" t="str">
        <f ca="1">IF(LEFT(A21,1)="-",IF(ISBLANK(INDIRECT(ADDRESS(2^MID(A21,2,1)+2+(MID(A21,3,2)-1)*2^(MID(A21,2,1)+2),MID(A21,2,1)*4,,,A20))),"",IF(INDIRECT(ADDRESS(2^MID(A21,2,1)+2+(MID(A21,3,2)-1)*2^(MID(A21,2,1)+2),MID(A21,2,1)*4,,,A20))&gt;INDIRECT(ADDRESS(2^(1+MID(A21,2,1))+2^MID(A21,2,1)+2+(MID(A21,3,2)-1)*2^(MID(A21,2,1)+2),MID(A21,2,1)*4,,,A20)),INDIRECT(ADDRESS(2^(1+MID(A21,2,1))+2^MID(A21,2,1)+2+(MID(A21,3,2)-1)*2^(MID(A21,2,1)+2),MID(A21,2,1)*4-2,,,A20)),INDIRECT(ADDRESS(2^MID(A21,2,1)+2+(MID(A21,3,2)-1)*2^(MID(A21,2,1)+2),MID(A21,2,1)*4-2,,,A20)))),IF(LEFT(A20,1)="X",IFERROR(INDIRECT(ADDRESS(MATCH(A21,OFFSET(INDIRECT(ADDRESS(1,3,,,A20)),0,0,200,1),0),2,,,A20)),""),IFERROR(INDIRECT(ADDRESS(MATCH(A21,OFFSET(INDIRECT(ADDRESS(3,2,,,A20)),1,6+MAX(OFFSET(INDIRECT(ADDRESS(3,2,,,A20)),0,0,1,20)),2*MAX(OFFSET(INDIRECT(ADDRESS(3,2,,,A20)),0,0,1,20)),1),0)+3,3,,,A20)),"")))</f>
        <v/>
      </c>
      <c r="C20" s="120"/>
      <c r="D20" s="28"/>
      <c r="E20" s="32"/>
      <c r="M20" s="34"/>
      <c r="Q20" s="34"/>
    </row>
    <row r="21" spans="2:17" ht="15" customHeight="1" x14ac:dyDescent="0.25">
      <c r="E21" s="33"/>
      <c r="M21" s="34"/>
      <c r="Q21" s="34"/>
    </row>
    <row r="22" spans="2:17" ht="15" customHeight="1" x14ac:dyDescent="0.25">
      <c r="B22" s="41" t="s">
        <v>11</v>
      </c>
      <c r="C22" s="42"/>
      <c r="E22" s="34"/>
      <c r="F22" s="121" t="str">
        <f>IF(ISBLANK(D20),"",IF(D20&gt;D24,B20,B24))</f>
        <v/>
      </c>
      <c r="G22" s="120"/>
      <c r="H22" s="28"/>
      <c r="I22" s="32"/>
      <c r="M22" s="34"/>
      <c r="Q22" s="34"/>
    </row>
    <row r="23" spans="2:17" ht="15" customHeight="1" x14ac:dyDescent="0.25">
      <c r="C23" s="42"/>
      <c r="E23" s="34"/>
      <c r="I23" s="33"/>
      <c r="M23" s="34"/>
      <c r="Q23" s="34"/>
    </row>
    <row r="24" spans="2:17" ht="15" customHeight="1" x14ac:dyDescent="0.25">
      <c r="B24" s="119" t="str">
        <f ca="1">IF(LEFT(A25,1)="-",IF(ISBLANK(INDIRECT(ADDRESS(2^MID(A25,2,1)+2+(MID(A25,3,2)-1)*2^(MID(A25,2,1)+2),MID(A25,2,1)*4,,,A24))),"",IF(INDIRECT(ADDRESS(2^MID(A25,2,1)+2+(MID(A25,3,2)-1)*2^(MID(A25,2,1)+2),MID(A25,2,1)*4,,,A24))&gt;INDIRECT(ADDRESS(2^(1+MID(A25,2,1))+2^MID(A25,2,1)+2+(MID(A25,3,2)-1)*2^(MID(A25,2,1)+2),MID(A25,2,1)*4,,,A24)),INDIRECT(ADDRESS(2^(1+MID(A25,2,1))+2^MID(A25,2,1)+2+(MID(A25,3,2)-1)*2^(MID(A25,2,1)+2),MID(A25,2,1)*4-2,,,A24)),INDIRECT(ADDRESS(2^MID(A25,2,1)+2+(MID(A25,3,2)-1)*2^(MID(A25,2,1)+2),MID(A25,2,1)*4-2,,,A24)))),IF(LEFT(A24,1)="X",IFERROR(INDIRECT(ADDRESS(MATCH(A25,OFFSET(INDIRECT(ADDRESS(1,3,,,A24)),0,0,200,1),0),2,,,A24)),""),IFERROR(INDIRECT(ADDRESS(MATCH(A25,OFFSET(INDIRECT(ADDRESS(3,2,,,A24)),1,6+MAX(OFFSET(INDIRECT(ADDRESS(3,2,,,A24)),0,0,1,20)),2*MAX(OFFSET(INDIRECT(ADDRESS(3,2,,,A24)),0,0,1,20)),1),0)+3,3,,,A24)),"")))</f>
        <v/>
      </c>
      <c r="C24" s="120"/>
      <c r="D24" s="28"/>
      <c r="E24" s="35"/>
      <c r="I24" s="34"/>
      <c r="M24" s="34"/>
      <c r="Q24" s="34"/>
    </row>
    <row r="25" spans="2:17" ht="15" customHeight="1" x14ac:dyDescent="0.25">
      <c r="C25" s="42"/>
      <c r="I25" s="34"/>
      <c r="M25" s="34"/>
      <c r="Q25" s="34"/>
    </row>
    <row r="26" spans="2:17" ht="15" customHeight="1" x14ac:dyDescent="0.25">
      <c r="C26" s="42"/>
      <c r="F26" s="41" t="s">
        <v>11</v>
      </c>
      <c r="H26" s="42"/>
      <c r="I26" s="34"/>
      <c r="J26" s="121" t="str">
        <f>IF(ISBLANK(H22),"",IF(H22&gt;H30,F22,F30))</f>
        <v/>
      </c>
      <c r="K26" s="120"/>
      <c r="L26" s="28"/>
      <c r="M26" s="35"/>
      <c r="Q26" s="34"/>
    </row>
    <row r="27" spans="2:17" ht="15" customHeight="1" x14ac:dyDescent="0.25">
      <c r="C27" s="42"/>
      <c r="I27" s="34"/>
      <c r="Q27" s="34"/>
    </row>
    <row r="28" spans="2:17" ht="15" customHeight="1" x14ac:dyDescent="0.25">
      <c r="B28" s="119" t="str">
        <f ca="1">IF(LEFT(A29,1)="-",IF(ISBLANK(INDIRECT(ADDRESS(2^MID(A29,2,1)+2+(MID(A29,3,2)-1)*2^(MID(A29,2,1)+2),MID(A29,2,1)*4,,,A28))),"",IF(INDIRECT(ADDRESS(2^MID(A29,2,1)+2+(MID(A29,3,2)-1)*2^(MID(A29,2,1)+2),MID(A29,2,1)*4,,,A28))&gt;INDIRECT(ADDRESS(2^(1+MID(A29,2,1))+2^MID(A29,2,1)+2+(MID(A29,3,2)-1)*2^(MID(A29,2,1)+2),MID(A29,2,1)*4,,,A28)),INDIRECT(ADDRESS(2^(1+MID(A29,2,1))+2^MID(A29,2,1)+2+(MID(A29,3,2)-1)*2^(MID(A29,2,1)+2),MID(A29,2,1)*4-2,,,A28)),INDIRECT(ADDRESS(2^MID(A29,2,1)+2+(MID(A29,3,2)-1)*2^(MID(A29,2,1)+2),MID(A29,2,1)*4-2,,,A28)))),IF(LEFT(A28,1)="X",IFERROR(INDIRECT(ADDRESS(MATCH(A29,OFFSET(INDIRECT(ADDRESS(1,3,,,A28)),0,0,200,1),0),2,,,A28)),""),IFERROR(INDIRECT(ADDRESS(MATCH(A29,OFFSET(INDIRECT(ADDRESS(3,2,,,A28)),1,6+MAX(OFFSET(INDIRECT(ADDRESS(3,2,,,A28)),0,0,1,20)),2*MAX(OFFSET(INDIRECT(ADDRESS(3,2,,,A28)),0,0,1,20)),1),0)+3,3,,,A28)),"")))</f>
        <v/>
      </c>
      <c r="C28" s="120"/>
      <c r="D28" s="28"/>
      <c r="E28" s="32"/>
      <c r="I28" s="34"/>
      <c r="Q28" s="34"/>
    </row>
    <row r="29" spans="2:17" ht="15" customHeight="1" x14ac:dyDescent="0.25">
      <c r="C29" s="42"/>
      <c r="E29" s="33"/>
      <c r="I29" s="34"/>
      <c r="Q29" s="34"/>
    </row>
    <row r="30" spans="2:17" ht="15" customHeight="1" x14ac:dyDescent="0.25">
      <c r="B30" s="41" t="s">
        <v>11</v>
      </c>
      <c r="C30" s="42"/>
      <c r="E30" s="34"/>
      <c r="F30" s="121" t="str">
        <f>IF(ISBLANK(D28),"",IF(D28&gt;D32,B28,B32))</f>
        <v/>
      </c>
      <c r="G30" s="120"/>
      <c r="H30" s="28"/>
      <c r="I30" s="35"/>
      <c r="Q30" s="34"/>
    </row>
    <row r="31" spans="2:17" ht="15" customHeight="1" x14ac:dyDescent="0.25">
      <c r="E31" s="34"/>
      <c r="Q31" s="34"/>
    </row>
    <row r="32" spans="2:17" ht="15" customHeight="1" x14ac:dyDescent="0.25">
      <c r="B32" s="119" t="str">
        <f ca="1">IF(LEFT(A33,1)="-",IF(ISBLANK(INDIRECT(ADDRESS(2^MID(A33,2,1)+2+(MID(A33,3,2)-1)*2^(MID(A33,2,1)+2),MID(A33,2,1)*4,,,A32))),"",IF(INDIRECT(ADDRESS(2^MID(A33,2,1)+2+(MID(A33,3,2)-1)*2^(MID(A33,2,1)+2),MID(A33,2,1)*4,,,A32))&gt;INDIRECT(ADDRESS(2^(1+MID(A33,2,1))+2^MID(A33,2,1)+2+(MID(A33,3,2)-1)*2^(MID(A33,2,1)+2),MID(A33,2,1)*4,,,A32)),INDIRECT(ADDRESS(2^(1+MID(A33,2,1))+2^MID(A33,2,1)+2+(MID(A33,3,2)-1)*2^(MID(A33,2,1)+2),MID(A33,2,1)*4-2,,,A32)),INDIRECT(ADDRESS(2^MID(A33,2,1)+2+(MID(A33,3,2)-1)*2^(MID(A33,2,1)+2),MID(A33,2,1)*4-2,,,A32)))),IF(LEFT(A32,1)="X",IFERROR(INDIRECT(ADDRESS(MATCH(A33,OFFSET(INDIRECT(ADDRESS(1,3,,,A32)),0,0,200,1),0),2,,,A32)),""),IFERROR(INDIRECT(ADDRESS(MATCH(A33,OFFSET(INDIRECT(ADDRESS(3,2,,,A32)),1,6+MAX(OFFSET(INDIRECT(ADDRESS(3,2,,,A32)),0,0,1,20)),2*MAX(OFFSET(INDIRECT(ADDRESS(3,2,,,A32)),0,0,1,20)),1),0)+3,3,,,A32)),"")))</f>
        <v/>
      </c>
      <c r="C32" s="120"/>
      <c r="D32" s="28"/>
      <c r="E32" s="35"/>
      <c r="Q32" s="34"/>
    </row>
    <row r="33" spans="2:21" ht="15" customHeight="1" x14ac:dyDescent="0.25">
      <c r="Q33" s="34"/>
    </row>
    <row r="34" spans="2:21" ht="15" customHeight="1" x14ac:dyDescent="0.25">
      <c r="N34" s="41" t="s">
        <v>11</v>
      </c>
      <c r="P34" s="42"/>
      <c r="Q34" s="34"/>
      <c r="R34" s="121" t="str">
        <f>IF(ISBLANK(P18),"",IF(P18&gt;P50,N18,N50))</f>
        <v/>
      </c>
      <c r="S34" s="119"/>
      <c r="T34" s="28"/>
      <c r="U34" s="32"/>
    </row>
    <row r="35" spans="2:21" ht="15" customHeight="1" x14ac:dyDescent="0.25">
      <c r="Q35" s="34"/>
      <c r="T35" s="36"/>
      <c r="U35" s="33"/>
    </row>
    <row r="36" spans="2:21" ht="15" customHeight="1" x14ac:dyDescent="0.25">
      <c r="B36" s="119" t="str">
        <f ca="1">IF(LEFT(A37,1)="-",IF(ISBLANK(INDIRECT(ADDRESS(2^MID(A37,2,1)+2+(MID(A37,3,2)-1)*2^(MID(A37,2,1)+2),MID(A37,2,1)*4,,,A36))),"",IF(INDIRECT(ADDRESS(2^MID(A37,2,1)+2+(MID(A37,3,2)-1)*2^(MID(A37,2,1)+2),MID(A37,2,1)*4,,,A36))&gt;INDIRECT(ADDRESS(2^(1+MID(A37,2,1))+2^MID(A37,2,1)+2+(MID(A37,3,2)-1)*2^(MID(A37,2,1)+2),MID(A37,2,1)*4,,,A36)),INDIRECT(ADDRESS(2^(1+MID(A37,2,1))+2^MID(A37,2,1)+2+(MID(A37,3,2)-1)*2^(MID(A37,2,1)+2),MID(A37,2,1)*4-2,,,A36)),INDIRECT(ADDRESS(2^MID(A37,2,1)+2+(MID(A37,3,2)-1)*2^(MID(A37,2,1)+2),MID(A37,2,1)*4-2,,,A36)))),IF(LEFT(A36,1)="X",IFERROR(INDIRECT(ADDRESS(MATCH(A37,OFFSET(INDIRECT(ADDRESS(1,3,,,A36)),0,0,200,1),0),2,,,A36)),""),IFERROR(INDIRECT(ADDRESS(MATCH(A37,OFFSET(INDIRECT(ADDRESS(3,2,,,A36)),1,6+MAX(OFFSET(INDIRECT(ADDRESS(3,2,,,A36)),0,0,1,20)),2*MAX(OFFSET(INDIRECT(ADDRESS(3,2,,,A36)),0,0,1,20)),1),0)+3,3,,,A36)),"")))</f>
        <v/>
      </c>
      <c r="C36" s="120"/>
      <c r="D36" s="28"/>
      <c r="E36" s="32"/>
      <c r="Q36" s="34"/>
      <c r="U36" s="34"/>
    </row>
    <row r="37" spans="2:21" ht="15" customHeight="1" x14ac:dyDescent="0.25">
      <c r="E37" s="33"/>
      <c r="Q37" s="34"/>
      <c r="U37" s="34"/>
    </row>
    <row r="38" spans="2:21" ht="15" customHeight="1" x14ac:dyDescent="0.25">
      <c r="B38" s="41" t="s">
        <v>11</v>
      </c>
      <c r="C38" s="42"/>
      <c r="E38" s="34"/>
      <c r="F38" s="121" t="str">
        <f>IF(ISBLANK(D36),"",IF(D36&gt;D40,B36,B40))</f>
        <v/>
      </c>
      <c r="G38" s="120"/>
      <c r="H38" s="28"/>
      <c r="I38" s="32"/>
      <c r="Q38" s="34"/>
      <c r="U38" s="34"/>
    </row>
    <row r="39" spans="2:21" ht="15" customHeight="1" x14ac:dyDescent="0.25">
      <c r="E39" s="34"/>
      <c r="I39" s="33"/>
      <c r="Q39" s="34"/>
      <c r="U39" s="34"/>
    </row>
    <row r="40" spans="2:21" ht="15" customHeight="1" x14ac:dyDescent="0.25">
      <c r="B40" s="119" t="str">
        <f ca="1">IF(LEFT(A41,1)="-",IF(ISBLANK(INDIRECT(ADDRESS(2^MID(A41,2,1)+2+(MID(A41,3,2)-1)*2^(MID(A41,2,1)+2),MID(A41,2,1)*4,,,A40))),"",IF(INDIRECT(ADDRESS(2^MID(A41,2,1)+2+(MID(A41,3,2)-1)*2^(MID(A41,2,1)+2),MID(A41,2,1)*4,,,A40))&gt;INDIRECT(ADDRESS(2^(1+MID(A41,2,1))+2^MID(A41,2,1)+2+(MID(A41,3,2)-1)*2^(MID(A41,2,1)+2),MID(A41,2,1)*4,,,A40)),INDIRECT(ADDRESS(2^(1+MID(A41,2,1))+2^MID(A41,2,1)+2+(MID(A41,3,2)-1)*2^(MID(A41,2,1)+2),MID(A41,2,1)*4-2,,,A40)),INDIRECT(ADDRESS(2^MID(A41,2,1)+2+(MID(A41,3,2)-1)*2^(MID(A41,2,1)+2),MID(A41,2,1)*4-2,,,A40)))),IF(LEFT(A40,1)="X",IFERROR(INDIRECT(ADDRESS(MATCH(A41,OFFSET(INDIRECT(ADDRESS(1,3,,,A40)),0,0,200,1),0),2,,,A40)),""),IFERROR(INDIRECT(ADDRESS(MATCH(A41,OFFSET(INDIRECT(ADDRESS(3,2,,,A40)),1,6+MAX(OFFSET(INDIRECT(ADDRESS(3,2,,,A40)),0,0,1,20)),2*MAX(OFFSET(INDIRECT(ADDRESS(3,2,,,A40)),0,0,1,20)),1),0)+3,3,,,A40)),"")))</f>
        <v/>
      </c>
      <c r="C40" s="120"/>
      <c r="D40" s="28"/>
      <c r="E40" s="35"/>
      <c r="I40" s="34"/>
      <c r="Q40" s="34"/>
      <c r="U40" s="34"/>
    </row>
    <row r="41" spans="2:21" ht="15" customHeight="1" x14ac:dyDescent="0.25">
      <c r="I41" s="34"/>
      <c r="Q41" s="34"/>
      <c r="U41" s="34"/>
    </row>
    <row r="42" spans="2:21" ht="15" customHeight="1" x14ac:dyDescent="0.25">
      <c r="F42" s="41" t="s">
        <v>11</v>
      </c>
      <c r="H42" s="42"/>
      <c r="I42" s="34"/>
      <c r="J42" s="121" t="str">
        <f>IF(ISBLANK(H38),"",IF(H38&gt;H46,F38,F46))</f>
        <v/>
      </c>
      <c r="K42" s="119"/>
      <c r="L42" s="28"/>
      <c r="M42" s="32"/>
      <c r="Q42" s="34"/>
      <c r="U42" s="34"/>
    </row>
    <row r="43" spans="2:21" ht="15" customHeight="1" x14ac:dyDescent="0.25">
      <c r="I43" s="34"/>
      <c r="M43" s="33"/>
      <c r="Q43" s="34"/>
      <c r="U43" s="34"/>
    </row>
    <row r="44" spans="2:21" ht="15" customHeight="1" x14ac:dyDescent="0.25">
      <c r="B44" s="119" t="str">
        <f ca="1">IF(LEFT(A45,1)="-",IF(ISBLANK(INDIRECT(ADDRESS(2^MID(A45,2,1)+2+(MID(A45,3,2)-1)*2^(MID(A45,2,1)+2),MID(A45,2,1)*4,,,A44))),"",IF(INDIRECT(ADDRESS(2^MID(A45,2,1)+2+(MID(A45,3,2)-1)*2^(MID(A45,2,1)+2),MID(A45,2,1)*4,,,A44))&gt;INDIRECT(ADDRESS(2^(1+MID(A45,2,1))+2^MID(A45,2,1)+2+(MID(A45,3,2)-1)*2^(MID(A45,2,1)+2),MID(A45,2,1)*4,,,A44)),INDIRECT(ADDRESS(2^(1+MID(A45,2,1))+2^MID(A45,2,1)+2+(MID(A45,3,2)-1)*2^(MID(A45,2,1)+2),MID(A45,2,1)*4-2,,,A44)),INDIRECT(ADDRESS(2^MID(A45,2,1)+2+(MID(A45,3,2)-1)*2^(MID(A45,2,1)+2),MID(A45,2,1)*4-2,,,A44)))),IF(LEFT(A44,1)="X",IFERROR(INDIRECT(ADDRESS(MATCH(A45,OFFSET(INDIRECT(ADDRESS(1,3,,,A44)),0,0,200,1),0),2,,,A44)),""),IFERROR(INDIRECT(ADDRESS(MATCH(A45,OFFSET(INDIRECT(ADDRESS(3,2,,,A44)),1,6+MAX(OFFSET(INDIRECT(ADDRESS(3,2,,,A44)),0,0,1,20)),2*MAX(OFFSET(INDIRECT(ADDRESS(3,2,,,A44)),0,0,1,20)),1),0)+3,3,,,A44)),"")))</f>
        <v/>
      </c>
      <c r="C44" s="120"/>
      <c r="D44" s="28"/>
      <c r="E44" s="32"/>
      <c r="I44" s="34"/>
      <c r="M44" s="34"/>
      <c r="Q44" s="34"/>
      <c r="U44" s="34"/>
    </row>
    <row r="45" spans="2:21" ht="15" customHeight="1" x14ac:dyDescent="0.25">
      <c r="E45" s="33"/>
      <c r="I45" s="34"/>
      <c r="M45" s="34"/>
      <c r="Q45" s="34"/>
      <c r="U45" s="34"/>
    </row>
    <row r="46" spans="2:21" ht="15" customHeight="1" x14ac:dyDescent="0.25">
      <c r="B46" s="41" t="s">
        <v>11</v>
      </c>
      <c r="C46" s="42"/>
      <c r="E46" s="34"/>
      <c r="F46" s="121" t="str">
        <f>IF(ISBLANK(D44),"",IF(D44&gt;D48,B44,B48))</f>
        <v/>
      </c>
      <c r="G46" s="120"/>
      <c r="H46" s="28"/>
      <c r="I46" s="35"/>
      <c r="M46" s="34"/>
      <c r="Q46" s="34"/>
      <c r="U46" s="34"/>
    </row>
    <row r="47" spans="2:21" ht="15" customHeight="1" x14ac:dyDescent="0.25">
      <c r="E47" s="34"/>
      <c r="M47" s="34"/>
      <c r="Q47" s="34"/>
      <c r="U47" s="34"/>
    </row>
    <row r="48" spans="2:21" ht="15" customHeight="1" x14ac:dyDescent="0.25">
      <c r="B48" s="119" t="str">
        <f ca="1">IF(LEFT(A49,1)="-",IF(ISBLANK(INDIRECT(ADDRESS(2^MID(A49,2,1)+2+(MID(A49,3,2)-1)*2^(MID(A49,2,1)+2),MID(A49,2,1)*4,,,A48))),"",IF(INDIRECT(ADDRESS(2^MID(A49,2,1)+2+(MID(A49,3,2)-1)*2^(MID(A49,2,1)+2),MID(A49,2,1)*4,,,A48))&gt;INDIRECT(ADDRESS(2^(1+MID(A49,2,1))+2^MID(A49,2,1)+2+(MID(A49,3,2)-1)*2^(MID(A49,2,1)+2),MID(A49,2,1)*4,,,A48)),INDIRECT(ADDRESS(2^(1+MID(A49,2,1))+2^MID(A49,2,1)+2+(MID(A49,3,2)-1)*2^(MID(A49,2,1)+2),MID(A49,2,1)*4-2,,,A48)),INDIRECT(ADDRESS(2^MID(A49,2,1)+2+(MID(A49,3,2)-1)*2^(MID(A49,2,1)+2),MID(A49,2,1)*4-2,,,A48)))),IF(LEFT(A48,1)="X",IFERROR(INDIRECT(ADDRESS(MATCH(A49,OFFSET(INDIRECT(ADDRESS(1,3,,,A48)),0,0,200,1),0),2,,,A48)),""),IFERROR(INDIRECT(ADDRESS(MATCH(A49,OFFSET(INDIRECT(ADDRESS(3,2,,,A48)),1,6+MAX(OFFSET(INDIRECT(ADDRESS(3,2,,,A48)),0,0,1,20)),2*MAX(OFFSET(INDIRECT(ADDRESS(3,2,,,A48)),0,0,1,20)),1),0)+3,3,,,A48)),"")))</f>
        <v/>
      </c>
      <c r="C48" s="120"/>
      <c r="D48" s="28"/>
      <c r="E48" s="35"/>
      <c r="M48" s="34"/>
      <c r="Q48" s="34"/>
      <c r="U48" s="34"/>
    </row>
    <row r="49" spans="2:21" ht="15" customHeight="1" x14ac:dyDescent="0.25">
      <c r="M49" s="34"/>
      <c r="Q49" s="34"/>
      <c r="U49" s="34"/>
    </row>
    <row r="50" spans="2:21" ht="15" customHeight="1" x14ac:dyDescent="0.25">
      <c r="J50" s="41" t="s">
        <v>11</v>
      </c>
      <c r="L50" s="42"/>
      <c r="M50" s="34"/>
      <c r="N50" s="121" t="str">
        <f>IF(ISBLANK(L42),"",IF(L42&gt;L58,J42,J58))</f>
        <v/>
      </c>
      <c r="O50" s="119"/>
      <c r="P50" s="28"/>
      <c r="Q50" s="35"/>
      <c r="T50" s="42"/>
      <c r="U50" s="34"/>
    </row>
    <row r="51" spans="2:21" ht="15" customHeight="1" x14ac:dyDescent="0.25">
      <c r="M51" s="34"/>
      <c r="U51" s="34"/>
    </row>
    <row r="52" spans="2:21" ht="15" customHeight="1" x14ac:dyDescent="0.25">
      <c r="B52" s="119" t="str">
        <f ca="1">IF(LEFT(A53,1)="-",IF(ISBLANK(INDIRECT(ADDRESS(2^MID(A53,2,1)+2+(MID(A53,3,2)-1)*2^(MID(A53,2,1)+2),MID(A53,2,1)*4,,,A52))),"",IF(INDIRECT(ADDRESS(2^MID(A53,2,1)+2+(MID(A53,3,2)-1)*2^(MID(A53,2,1)+2),MID(A53,2,1)*4,,,A52))&gt;INDIRECT(ADDRESS(2^(1+MID(A53,2,1))+2^MID(A53,2,1)+2+(MID(A53,3,2)-1)*2^(MID(A53,2,1)+2),MID(A53,2,1)*4,,,A52)),INDIRECT(ADDRESS(2^(1+MID(A53,2,1))+2^MID(A53,2,1)+2+(MID(A53,3,2)-1)*2^(MID(A53,2,1)+2),MID(A53,2,1)*4-2,,,A52)),INDIRECT(ADDRESS(2^MID(A53,2,1)+2+(MID(A53,3,2)-1)*2^(MID(A53,2,1)+2),MID(A53,2,1)*4-2,,,A52)))),IF(LEFT(A52,1)="X",IFERROR(INDIRECT(ADDRESS(MATCH(A53,OFFSET(INDIRECT(ADDRESS(1,3,,,A52)),0,0,200,1),0),2,,,A52)),""),IFERROR(INDIRECT(ADDRESS(MATCH(A53,OFFSET(INDIRECT(ADDRESS(3,2,,,A52)),1,6+MAX(OFFSET(INDIRECT(ADDRESS(3,2,,,A52)),0,0,1,20)),2*MAX(OFFSET(INDIRECT(ADDRESS(3,2,,,A52)),0,0,1,20)),1),0)+3,3,,,A52)),"")))</f>
        <v/>
      </c>
      <c r="C52" s="120"/>
      <c r="D52" s="28"/>
      <c r="E52" s="32"/>
      <c r="M52" s="34"/>
      <c r="U52" s="34"/>
    </row>
    <row r="53" spans="2:21" ht="15" customHeight="1" x14ac:dyDescent="0.25">
      <c r="E53" s="33"/>
      <c r="M53" s="34"/>
      <c r="U53" s="34"/>
    </row>
    <row r="54" spans="2:21" ht="15" customHeight="1" x14ac:dyDescent="0.25">
      <c r="B54" s="41" t="s">
        <v>11</v>
      </c>
      <c r="C54" s="42"/>
      <c r="E54" s="34"/>
      <c r="F54" s="121" t="str">
        <f>IF(ISBLANK(D52),"",IF(D52&gt;D56,B52,B56))</f>
        <v/>
      </c>
      <c r="G54" s="120"/>
      <c r="H54" s="28"/>
      <c r="I54" s="32"/>
      <c r="M54" s="34"/>
      <c r="U54" s="34"/>
    </row>
    <row r="55" spans="2:21" ht="15" customHeight="1" x14ac:dyDescent="0.25">
      <c r="E55" s="34"/>
      <c r="I55" s="33"/>
      <c r="M55" s="34"/>
      <c r="U55" s="34"/>
    </row>
    <row r="56" spans="2:21" ht="15" customHeight="1" x14ac:dyDescent="0.25">
      <c r="B56" s="119" t="str">
        <f ca="1">IF(LEFT(A57,1)="-",IF(ISBLANK(INDIRECT(ADDRESS(2^MID(A57,2,1)+2+(MID(A57,3,2)-1)*2^(MID(A57,2,1)+2),MID(A57,2,1)*4,,,A56))),"",IF(INDIRECT(ADDRESS(2^MID(A57,2,1)+2+(MID(A57,3,2)-1)*2^(MID(A57,2,1)+2),MID(A57,2,1)*4,,,A56))&gt;INDIRECT(ADDRESS(2^(1+MID(A57,2,1))+2^MID(A57,2,1)+2+(MID(A57,3,2)-1)*2^(MID(A57,2,1)+2),MID(A57,2,1)*4,,,A56)),INDIRECT(ADDRESS(2^(1+MID(A57,2,1))+2^MID(A57,2,1)+2+(MID(A57,3,2)-1)*2^(MID(A57,2,1)+2),MID(A57,2,1)*4-2,,,A56)),INDIRECT(ADDRESS(2^MID(A57,2,1)+2+(MID(A57,3,2)-1)*2^(MID(A57,2,1)+2),MID(A57,2,1)*4-2,,,A56)))),IF(LEFT(A56,1)="X",IFERROR(INDIRECT(ADDRESS(MATCH(A57,OFFSET(INDIRECT(ADDRESS(1,3,,,A56)),0,0,200,1),0),2,,,A56)),""),IFERROR(INDIRECT(ADDRESS(MATCH(A57,OFFSET(INDIRECT(ADDRESS(3,2,,,A56)),1,6+MAX(OFFSET(INDIRECT(ADDRESS(3,2,,,A56)),0,0,1,20)),2*MAX(OFFSET(INDIRECT(ADDRESS(3,2,,,A56)),0,0,1,20)),1),0)+3,3,,,A56)),"")))</f>
        <v/>
      </c>
      <c r="C56" s="120"/>
      <c r="D56" s="28"/>
      <c r="E56" s="35"/>
      <c r="I56" s="34"/>
      <c r="M56" s="34"/>
      <c r="U56" s="34"/>
    </row>
    <row r="57" spans="2:21" ht="15" customHeight="1" x14ac:dyDescent="0.25">
      <c r="I57" s="34"/>
      <c r="M57" s="34"/>
      <c r="U57" s="34"/>
    </row>
    <row r="58" spans="2:21" ht="15" customHeight="1" x14ac:dyDescent="0.25">
      <c r="F58" s="41" t="s">
        <v>11</v>
      </c>
      <c r="H58" s="42"/>
      <c r="I58" s="34"/>
      <c r="J58" s="121" t="str">
        <f>IF(ISBLANK(H54),"",IF(H54&gt;H62,F54,F62))</f>
        <v/>
      </c>
      <c r="K58" s="120"/>
      <c r="L58" s="28"/>
      <c r="M58" s="35"/>
      <c r="U58" s="34"/>
    </row>
    <row r="59" spans="2:21" ht="15" customHeight="1" x14ac:dyDescent="0.25">
      <c r="I59" s="34"/>
      <c r="U59" s="34"/>
    </row>
    <row r="60" spans="2:21" ht="15" customHeight="1" x14ac:dyDescent="0.25">
      <c r="B60" s="119" t="str">
        <f ca="1">IF(LEFT(A61,1)="-",IF(ISBLANK(INDIRECT(ADDRESS(2^MID(A61,2,1)+2+(MID(A61,3,2)-1)*2^(MID(A61,2,1)+2),MID(A61,2,1)*4,,,A60))),"",IF(INDIRECT(ADDRESS(2^MID(A61,2,1)+2+(MID(A61,3,2)-1)*2^(MID(A61,2,1)+2),MID(A61,2,1)*4,,,A60))&gt;INDIRECT(ADDRESS(2^(1+MID(A61,2,1))+2^MID(A61,2,1)+2+(MID(A61,3,2)-1)*2^(MID(A61,2,1)+2),MID(A61,2,1)*4,,,A60)),INDIRECT(ADDRESS(2^(1+MID(A61,2,1))+2^MID(A61,2,1)+2+(MID(A61,3,2)-1)*2^(MID(A61,2,1)+2),MID(A61,2,1)*4-2,,,A60)),INDIRECT(ADDRESS(2^MID(A61,2,1)+2+(MID(A61,3,2)-1)*2^(MID(A61,2,1)+2),MID(A61,2,1)*4-2,,,A60)))),IF(LEFT(A60,1)="X",IFERROR(INDIRECT(ADDRESS(MATCH(A61,OFFSET(INDIRECT(ADDRESS(1,3,,,A60)),0,0,200,1),0),2,,,A60)),""),IFERROR(INDIRECT(ADDRESS(MATCH(A61,OFFSET(INDIRECT(ADDRESS(3,2,,,A60)),1,6+MAX(OFFSET(INDIRECT(ADDRESS(3,2,,,A60)),0,0,1,20)),2*MAX(OFFSET(INDIRECT(ADDRESS(3,2,,,A60)),0,0,1,20)),1),0)+3,3,,,A60)),"")))</f>
        <v/>
      </c>
      <c r="C60" s="120"/>
      <c r="D60" s="28"/>
      <c r="E60" s="32"/>
      <c r="I60" s="34"/>
      <c r="U60" s="34"/>
    </row>
    <row r="61" spans="2:21" ht="15" customHeight="1" x14ac:dyDescent="0.25">
      <c r="E61" s="33"/>
      <c r="I61" s="34"/>
      <c r="U61" s="34"/>
    </row>
    <row r="62" spans="2:21" ht="15" customHeight="1" x14ac:dyDescent="0.25">
      <c r="B62" s="41" t="s">
        <v>11</v>
      </c>
      <c r="C62" s="42"/>
      <c r="E62" s="34"/>
      <c r="F62" s="121" t="str">
        <f>IF(ISBLANK(D60),"",IF(D60&gt;D64,B60,B64))</f>
        <v/>
      </c>
      <c r="G62" s="120"/>
      <c r="H62" s="28"/>
      <c r="I62" s="35"/>
      <c r="U62" s="34"/>
    </row>
    <row r="63" spans="2:21" ht="15" customHeight="1" x14ac:dyDescent="0.25">
      <c r="C63" s="42"/>
      <c r="E63" s="34"/>
      <c r="U63" s="34"/>
    </row>
    <row r="64" spans="2:21" ht="15" customHeight="1" x14ac:dyDescent="0.25">
      <c r="B64" s="119" t="str">
        <f ca="1">IF(LEFT(A65,1)="-",IF(ISBLANK(INDIRECT(ADDRESS(2^MID(A65,2,1)+2+(MID(A65,3,2)-1)*2^(MID(A65,2,1)+2),MID(A65,2,1)*4,,,A64))),"",IF(INDIRECT(ADDRESS(2^MID(A65,2,1)+2+(MID(A65,3,2)-1)*2^(MID(A65,2,1)+2),MID(A65,2,1)*4,,,A64))&gt;INDIRECT(ADDRESS(2^(1+MID(A65,2,1))+2^MID(A65,2,1)+2+(MID(A65,3,2)-1)*2^(MID(A65,2,1)+2),MID(A65,2,1)*4,,,A64)),INDIRECT(ADDRESS(2^(1+MID(A65,2,1))+2^MID(A65,2,1)+2+(MID(A65,3,2)-1)*2^(MID(A65,2,1)+2),MID(A65,2,1)*4-2,,,A64)),INDIRECT(ADDRESS(2^MID(A65,2,1)+2+(MID(A65,3,2)-1)*2^(MID(A65,2,1)+2),MID(A65,2,1)*4-2,,,A64)))),IF(LEFT(A64,1)="X",IFERROR(INDIRECT(ADDRESS(MATCH(A65,OFFSET(INDIRECT(ADDRESS(1,3,,,A64)),0,0,200,1),0),2,,,A64)),""),IFERROR(INDIRECT(ADDRESS(MATCH(A65,OFFSET(INDIRECT(ADDRESS(3,2,,,A64)),1,6+MAX(OFFSET(INDIRECT(ADDRESS(3,2,,,A64)),0,0,1,20)),2*MAX(OFFSET(INDIRECT(ADDRESS(3,2,,,A64)),0,0,1,20)),1),0)+3,3,,,A64)),"")))</f>
        <v/>
      </c>
      <c r="C64" s="120"/>
      <c r="D64" s="28"/>
      <c r="E64" s="35"/>
      <c r="U64" s="34"/>
    </row>
    <row r="65" spans="2:23" ht="15" customHeight="1" x14ac:dyDescent="0.25">
      <c r="U65" s="34"/>
    </row>
    <row r="66" spans="2:23" ht="15" customHeight="1" x14ac:dyDescent="0.25">
      <c r="R66" s="41" t="s">
        <v>11</v>
      </c>
      <c r="S66" s="42"/>
      <c r="U66" s="34"/>
      <c r="V66" s="121" t="str">
        <f>IF(ISBLANK(T34),"",IF(T34&gt;T98,R34,R98))</f>
        <v/>
      </c>
      <c r="W66" s="119"/>
    </row>
    <row r="67" spans="2:23" ht="15" customHeight="1" x14ac:dyDescent="0.25">
      <c r="U67" s="34"/>
    </row>
    <row r="68" spans="2:23" ht="15" customHeight="1" x14ac:dyDescent="0.25">
      <c r="B68" s="119" t="str">
        <f ca="1">IF(LEFT(A69,1)="-",IF(ISBLANK(INDIRECT(ADDRESS(2^MID(A69,2,1)+2+(MID(A69,3,2)-1)*2^(MID(A69,2,1)+2),MID(A69,2,1)*4,,,A68))),"",IF(INDIRECT(ADDRESS(2^MID(A69,2,1)+2+(MID(A69,3,2)-1)*2^(MID(A69,2,1)+2),MID(A69,2,1)*4,,,A68))&gt;INDIRECT(ADDRESS(2^(1+MID(A69,2,1))+2^MID(A69,2,1)+2+(MID(A69,3,2)-1)*2^(MID(A69,2,1)+2),MID(A69,2,1)*4,,,A68)),INDIRECT(ADDRESS(2^(1+MID(A69,2,1))+2^MID(A69,2,1)+2+(MID(A69,3,2)-1)*2^(MID(A69,2,1)+2),MID(A69,2,1)*4-2,,,A68)),INDIRECT(ADDRESS(2^MID(A69,2,1)+2+(MID(A69,3,2)-1)*2^(MID(A69,2,1)+2),MID(A69,2,1)*4-2,,,A68)))),IF(LEFT(A68,1)="X",IFERROR(INDIRECT(ADDRESS(MATCH(A69,OFFSET(INDIRECT(ADDRESS(1,3,,,A68)),0,0,200,1),0),2,,,A68)),""),IFERROR(INDIRECT(ADDRESS(MATCH(A69,OFFSET(INDIRECT(ADDRESS(3,2,,,A68)),1,6+MAX(OFFSET(INDIRECT(ADDRESS(3,2,,,A68)),0,0,1,20)),2*MAX(OFFSET(INDIRECT(ADDRESS(3,2,,,A68)),0,0,1,20)),1),0)+3,3,,,A68)),"")))</f>
        <v/>
      </c>
      <c r="C68" s="120"/>
      <c r="D68" s="28"/>
      <c r="E68" s="32"/>
      <c r="U68" s="34"/>
    </row>
    <row r="69" spans="2:23" ht="15" customHeight="1" x14ac:dyDescent="0.25">
      <c r="E69" s="33"/>
      <c r="U69" s="34"/>
    </row>
    <row r="70" spans="2:23" ht="15" customHeight="1" x14ac:dyDescent="0.25">
      <c r="B70" s="41" t="s">
        <v>11</v>
      </c>
      <c r="C70" s="42"/>
      <c r="E70" s="34"/>
      <c r="F70" s="121" t="str">
        <f>IF(ISBLANK(D68),"",IF(D68&gt;D72,B68,B72))</f>
        <v/>
      </c>
      <c r="G70" s="120"/>
      <c r="H70" s="28"/>
      <c r="I70" s="32"/>
      <c r="U70" s="34"/>
    </row>
    <row r="71" spans="2:23" ht="15" customHeight="1" x14ac:dyDescent="0.25">
      <c r="E71" s="34"/>
      <c r="I71" s="33"/>
      <c r="U71" s="34"/>
    </row>
    <row r="72" spans="2:23" ht="15" customHeight="1" x14ac:dyDescent="0.25">
      <c r="B72" s="119" t="str">
        <f ca="1">IF(LEFT(A73,1)="-",IF(ISBLANK(INDIRECT(ADDRESS(2^MID(A73,2,1)+2+(MID(A73,3,2)-1)*2^(MID(A73,2,1)+2),MID(A73,2,1)*4,,,A72))),"",IF(INDIRECT(ADDRESS(2^MID(A73,2,1)+2+(MID(A73,3,2)-1)*2^(MID(A73,2,1)+2),MID(A73,2,1)*4,,,A72))&gt;INDIRECT(ADDRESS(2^(1+MID(A73,2,1))+2^MID(A73,2,1)+2+(MID(A73,3,2)-1)*2^(MID(A73,2,1)+2),MID(A73,2,1)*4,,,A72)),INDIRECT(ADDRESS(2^(1+MID(A73,2,1))+2^MID(A73,2,1)+2+(MID(A73,3,2)-1)*2^(MID(A73,2,1)+2),MID(A73,2,1)*4-2,,,A72)),INDIRECT(ADDRESS(2^MID(A73,2,1)+2+(MID(A73,3,2)-1)*2^(MID(A73,2,1)+2),MID(A73,2,1)*4-2,,,A72)))),IF(LEFT(A72,1)="X",IFERROR(INDIRECT(ADDRESS(MATCH(A73,OFFSET(INDIRECT(ADDRESS(1,3,,,A72)),0,0,200,1),0),2,,,A72)),""),IFERROR(INDIRECT(ADDRESS(MATCH(A73,OFFSET(INDIRECT(ADDRESS(3,2,,,A72)),1,6+MAX(OFFSET(INDIRECT(ADDRESS(3,2,,,A72)),0,0,1,20)),2*MAX(OFFSET(INDIRECT(ADDRESS(3,2,,,A72)),0,0,1,20)),1),0)+3,3,,,A72)),"")))</f>
        <v/>
      </c>
      <c r="C72" s="120"/>
      <c r="D72" s="28"/>
      <c r="E72" s="35"/>
      <c r="I72" s="34"/>
      <c r="U72" s="34"/>
    </row>
    <row r="73" spans="2:23" ht="15" customHeight="1" x14ac:dyDescent="0.25">
      <c r="I73" s="34"/>
      <c r="U73" s="34"/>
    </row>
    <row r="74" spans="2:23" ht="15" customHeight="1" x14ac:dyDescent="0.25">
      <c r="F74" s="41" t="s">
        <v>11</v>
      </c>
      <c r="H74" s="42"/>
      <c r="I74" s="34"/>
      <c r="J74" s="121" t="str">
        <f>IF(ISBLANK(H70),"",IF(H70&gt;H78,F70,F78))</f>
        <v/>
      </c>
      <c r="K74" s="119"/>
      <c r="L74" s="28"/>
      <c r="M74" s="32"/>
      <c r="U74" s="34"/>
    </row>
    <row r="75" spans="2:23" ht="15" customHeight="1" x14ac:dyDescent="0.25">
      <c r="I75" s="34"/>
      <c r="M75" s="33"/>
      <c r="U75" s="34"/>
    </row>
    <row r="76" spans="2:23" ht="15" customHeight="1" x14ac:dyDescent="0.25">
      <c r="B76" s="119" t="str">
        <f ca="1">IF(LEFT(A77,1)="-",IF(ISBLANK(INDIRECT(ADDRESS(2^MID(A77,2,1)+2+(MID(A77,3,2)-1)*2^(MID(A77,2,1)+2),MID(A77,2,1)*4,,,A76))),"",IF(INDIRECT(ADDRESS(2^MID(A77,2,1)+2+(MID(A77,3,2)-1)*2^(MID(A77,2,1)+2),MID(A77,2,1)*4,,,A76))&gt;INDIRECT(ADDRESS(2^(1+MID(A77,2,1))+2^MID(A77,2,1)+2+(MID(A77,3,2)-1)*2^(MID(A77,2,1)+2),MID(A77,2,1)*4,,,A76)),INDIRECT(ADDRESS(2^(1+MID(A77,2,1))+2^MID(A77,2,1)+2+(MID(A77,3,2)-1)*2^(MID(A77,2,1)+2),MID(A77,2,1)*4-2,,,A76)),INDIRECT(ADDRESS(2^MID(A77,2,1)+2+(MID(A77,3,2)-1)*2^(MID(A77,2,1)+2),MID(A77,2,1)*4-2,,,A76)))),IF(LEFT(A76,1)="X",IFERROR(INDIRECT(ADDRESS(MATCH(A77,OFFSET(INDIRECT(ADDRESS(1,3,,,A76)),0,0,200,1),0),2,,,A76)),""),IFERROR(INDIRECT(ADDRESS(MATCH(A77,OFFSET(INDIRECT(ADDRESS(3,2,,,A76)),1,6+MAX(OFFSET(INDIRECT(ADDRESS(3,2,,,A76)),0,0,1,20)),2*MAX(OFFSET(INDIRECT(ADDRESS(3,2,,,A76)),0,0,1,20)),1),0)+3,3,,,A76)),"")))</f>
        <v/>
      </c>
      <c r="C76" s="120"/>
      <c r="D76" s="28"/>
      <c r="E76" s="32"/>
      <c r="I76" s="34"/>
      <c r="M76" s="34"/>
      <c r="U76" s="34"/>
    </row>
    <row r="77" spans="2:23" ht="15" customHeight="1" x14ac:dyDescent="0.25">
      <c r="E77" s="33"/>
      <c r="I77" s="34"/>
      <c r="M77" s="34"/>
      <c r="U77" s="34"/>
    </row>
    <row r="78" spans="2:23" ht="15" customHeight="1" x14ac:dyDescent="0.25">
      <c r="B78" s="41" t="s">
        <v>11</v>
      </c>
      <c r="C78" s="42"/>
      <c r="E78" s="34"/>
      <c r="F78" s="121" t="str">
        <f>IF(ISBLANK(D76),"",IF(D76&gt;D80,B76,B80))</f>
        <v/>
      </c>
      <c r="G78" s="120"/>
      <c r="H78" s="28"/>
      <c r="I78" s="35"/>
      <c r="M78" s="34"/>
      <c r="U78" s="34"/>
    </row>
    <row r="79" spans="2:23" ht="15" customHeight="1" x14ac:dyDescent="0.25">
      <c r="E79" s="34"/>
      <c r="M79" s="34"/>
      <c r="U79" s="34"/>
    </row>
    <row r="80" spans="2:23" ht="15" customHeight="1" x14ac:dyDescent="0.25">
      <c r="B80" s="119" t="str">
        <f ca="1">IF(LEFT(A81,1)="-",IF(ISBLANK(INDIRECT(ADDRESS(2^MID(A81,2,1)+2+(MID(A81,3,2)-1)*2^(MID(A81,2,1)+2),MID(A81,2,1)*4,,,A80))),"",IF(INDIRECT(ADDRESS(2^MID(A81,2,1)+2+(MID(A81,3,2)-1)*2^(MID(A81,2,1)+2),MID(A81,2,1)*4,,,A80))&gt;INDIRECT(ADDRESS(2^(1+MID(A81,2,1))+2^MID(A81,2,1)+2+(MID(A81,3,2)-1)*2^(MID(A81,2,1)+2),MID(A81,2,1)*4,,,A80)),INDIRECT(ADDRESS(2^(1+MID(A81,2,1))+2^MID(A81,2,1)+2+(MID(A81,3,2)-1)*2^(MID(A81,2,1)+2),MID(A81,2,1)*4-2,,,A80)),INDIRECT(ADDRESS(2^MID(A81,2,1)+2+(MID(A81,3,2)-1)*2^(MID(A81,2,1)+2),MID(A81,2,1)*4-2,,,A80)))),IF(LEFT(A80,1)="X",IFERROR(INDIRECT(ADDRESS(MATCH(A81,OFFSET(INDIRECT(ADDRESS(1,3,,,A80)),0,0,200,1),0),2,,,A80)),""),IFERROR(INDIRECT(ADDRESS(MATCH(A81,OFFSET(INDIRECT(ADDRESS(3,2,,,A80)),1,6+MAX(OFFSET(INDIRECT(ADDRESS(3,2,,,A80)),0,0,1,20)),2*MAX(OFFSET(INDIRECT(ADDRESS(3,2,,,A80)),0,0,1,20)),1),0)+3,3,,,A80)),"")))</f>
        <v/>
      </c>
      <c r="C80" s="120"/>
      <c r="D80" s="28"/>
      <c r="E80" s="35"/>
      <c r="M80" s="34"/>
      <c r="U80" s="34"/>
    </row>
    <row r="81" spans="2:21" ht="15" customHeight="1" x14ac:dyDescent="0.25">
      <c r="M81" s="34"/>
      <c r="U81" s="34"/>
    </row>
    <row r="82" spans="2:21" ht="15" customHeight="1" x14ac:dyDescent="0.25">
      <c r="J82" s="41" t="s">
        <v>11</v>
      </c>
      <c r="L82" s="42"/>
      <c r="M82" s="34"/>
      <c r="N82" s="121" t="str">
        <f>IF(ISBLANK(L74),"",IF(L74&gt;L90,J74,J90))</f>
        <v/>
      </c>
      <c r="O82" s="119"/>
      <c r="P82" s="28"/>
      <c r="Q82" s="32"/>
      <c r="U82" s="34"/>
    </row>
    <row r="83" spans="2:21" ht="15" customHeight="1" x14ac:dyDescent="0.25">
      <c r="M83" s="34"/>
      <c r="P83" s="36"/>
      <c r="Q83" s="33"/>
      <c r="U83" s="34"/>
    </row>
    <row r="84" spans="2:21" ht="15" customHeight="1" x14ac:dyDescent="0.25">
      <c r="B84" s="119" t="str">
        <f ca="1">IF(LEFT(A85,1)="-",IF(ISBLANK(INDIRECT(ADDRESS(2^MID(A85,2,1)+2+(MID(A85,3,2)-1)*2^(MID(A85,2,1)+2),MID(A85,2,1)*4,,,A84))),"",IF(INDIRECT(ADDRESS(2^MID(A85,2,1)+2+(MID(A85,3,2)-1)*2^(MID(A85,2,1)+2),MID(A85,2,1)*4,,,A84))&gt;INDIRECT(ADDRESS(2^(1+MID(A85,2,1))+2^MID(A85,2,1)+2+(MID(A85,3,2)-1)*2^(MID(A85,2,1)+2),MID(A85,2,1)*4,,,A84)),INDIRECT(ADDRESS(2^(1+MID(A85,2,1))+2^MID(A85,2,1)+2+(MID(A85,3,2)-1)*2^(MID(A85,2,1)+2),MID(A85,2,1)*4-2,,,A84)),INDIRECT(ADDRESS(2^MID(A85,2,1)+2+(MID(A85,3,2)-1)*2^(MID(A85,2,1)+2),MID(A85,2,1)*4-2,,,A84)))),IF(LEFT(A84,1)="X",IFERROR(INDIRECT(ADDRESS(MATCH(A85,OFFSET(INDIRECT(ADDRESS(1,3,,,A84)),0,0,200,1),0),2,,,A84)),""),IFERROR(INDIRECT(ADDRESS(MATCH(A85,OFFSET(INDIRECT(ADDRESS(3,2,,,A84)),1,6+MAX(OFFSET(INDIRECT(ADDRESS(3,2,,,A84)),0,0,1,20)),2*MAX(OFFSET(INDIRECT(ADDRESS(3,2,,,A84)),0,0,1,20)),1),0)+3,3,,,A84)),"")))</f>
        <v/>
      </c>
      <c r="C84" s="120"/>
      <c r="D84" s="28"/>
      <c r="E84" s="32"/>
      <c r="M84" s="34"/>
      <c r="Q84" s="34"/>
      <c r="U84" s="34"/>
    </row>
    <row r="85" spans="2:21" ht="15" customHeight="1" x14ac:dyDescent="0.25">
      <c r="E85" s="33"/>
      <c r="M85" s="34"/>
      <c r="Q85" s="34"/>
      <c r="U85" s="34"/>
    </row>
    <row r="86" spans="2:21" ht="15" customHeight="1" x14ac:dyDescent="0.25">
      <c r="B86" s="41" t="s">
        <v>11</v>
      </c>
      <c r="C86" s="42"/>
      <c r="E86" s="34"/>
      <c r="F86" s="121" t="str">
        <f>IF(ISBLANK(D84),"",IF(D84&gt;D88,B84,B88))</f>
        <v/>
      </c>
      <c r="G86" s="120"/>
      <c r="H86" s="28"/>
      <c r="I86" s="32"/>
      <c r="M86" s="34"/>
      <c r="Q86" s="34"/>
      <c r="U86" s="34"/>
    </row>
    <row r="87" spans="2:21" ht="15" customHeight="1" x14ac:dyDescent="0.25">
      <c r="C87" s="42"/>
      <c r="E87" s="34"/>
      <c r="I87" s="33"/>
      <c r="M87" s="34"/>
      <c r="Q87" s="34"/>
      <c r="U87" s="34"/>
    </row>
    <row r="88" spans="2:21" ht="15" customHeight="1" x14ac:dyDescent="0.25">
      <c r="B88" s="119" t="str">
        <f ca="1">IF(LEFT(A89,1)="-",IF(ISBLANK(INDIRECT(ADDRESS(2^MID(A89,2,1)+2+(MID(A89,3,2)-1)*2^(MID(A89,2,1)+2),MID(A89,2,1)*4,,,A88))),"",IF(INDIRECT(ADDRESS(2^MID(A89,2,1)+2+(MID(A89,3,2)-1)*2^(MID(A89,2,1)+2),MID(A89,2,1)*4,,,A88))&gt;INDIRECT(ADDRESS(2^(1+MID(A89,2,1))+2^MID(A89,2,1)+2+(MID(A89,3,2)-1)*2^(MID(A89,2,1)+2),MID(A89,2,1)*4,,,A88)),INDIRECT(ADDRESS(2^(1+MID(A89,2,1))+2^MID(A89,2,1)+2+(MID(A89,3,2)-1)*2^(MID(A89,2,1)+2),MID(A89,2,1)*4-2,,,A88)),INDIRECT(ADDRESS(2^MID(A89,2,1)+2+(MID(A89,3,2)-1)*2^(MID(A89,2,1)+2),MID(A89,2,1)*4-2,,,A88)))),IF(LEFT(A88,1)="X",IFERROR(INDIRECT(ADDRESS(MATCH(A89,OFFSET(INDIRECT(ADDRESS(1,3,,,A88)),0,0,200,1),0),2,,,A88)),""),IFERROR(INDIRECT(ADDRESS(MATCH(A89,OFFSET(INDIRECT(ADDRESS(3,2,,,A88)),1,6+MAX(OFFSET(INDIRECT(ADDRESS(3,2,,,A88)),0,0,1,20)),2*MAX(OFFSET(INDIRECT(ADDRESS(3,2,,,A88)),0,0,1,20)),1),0)+3,3,,,A88)),"")))</f>
        <v/>
      </c>
      <c r="C88" s="120"/>
      <c r="D88" s="28"/>
      <c r="E88" s="35"/>
      <c r="I88" s="34"/>
      <c r="M88" s="34"/>
      <c r="Q88" s="34"/>
      <c r="U88" s="34"/>
    </row>
    <row r="89" spans="2:21" ht="15" customHeight="1" x14ac:dyDescent="0.25">
      <c r="C89" s="42"/>
      <c r="I89" s="34"/>
      <c r="M89" s="34"/>
      <c r="Q89" s="34"/>
      <c r="U89" s="34"/>
    </row>
    <row r="90" spans="2:21" ht="15" customHeight="1" x14ac:dyDescent="0.25">
      <c r="C90" s="42"/>
      <c r="F90" s="41" t="s">
        <v>11</v>
      </c>
      <c r="H90" s="42"/>
      <c r="I90" s="34"/>
      <c r="J90" s="121" t="str">
        <f>IF(ISBLANK(H86),"",IF(H86&gt;H94,F86,F94))</f>
        <v/>
      </c>
      <c r="K90" s="120"/>
      <c r="L90" s="28"/>
      <c r="M90" s="35"/>
      <c r="Q90" s="34"/>
      <c r="U90" s="34"/>
    </row>
    <row r="91" spans="2:21" ht="15" customHeight="1" x14ac:dyDescent="0.25">
      <c r="C91" s="42"/>
      <c r="I91" s="34"/>
      <c r="Q91" s="34"/>
      <c r="U91" s="34"/>
    </row>
    <row r="92" spans="2:21" ht="15" customHeight="1" x14ac:dyDescent="0.25">
      <c r="B92" s="119" t="str">
        <f ca="1">IF(LEFT(A93,1)="-",IF(ISBLANK(INDIRECT(ADDRESS(2^MID(A93,2,1)+2+(MID(A93,3,2)-1)*2^(MID(A93,2,1)+2),MID(A93,2,1)*4,,,A92))),"",IF(INDIRECT(ADDRESS(2^MID(A93,2,1)+2+(MID(A93,3,2)-1)*2^(MID(A93,2,1)+2),MID(A93,2,1)*4,,,A92))&gt;INDIRECT(ADDRESS(2^(1+MID(A93,2,1))+2^MID(A93,2,1)+2+(MID(A93,3,2)-1)*2^(MID(A93,2,1)+2),MID(A93,2,1)*4,,,A92)),INDIRECT(ADDRESS(2^(1+MID(A93,2,1))+2^MID(A93,2,1)+2+(MID(A93,3,2)-1)*2^(MID(A93,2,1)+2),MID(A93,2,1)*4-2,,,A92)),INDIRECT(ADDRESS(2^MID(A93,2,1)+2+(MID(A93,3,2)-1)*2^(MID(A93,2,1)+2),MID(A93,2,1)*4-2,,,A92)))),IF(LEFT(A92,1)="X",IFERROR(INDIRECT(ADDRESS(MATCH(A93,OFFSET(INDIRECT(ADDRESS(1,3,,,A92)),0,0,200,1),0),2,,,A92)),""),IFERROR(INDIRECT(ADDRESS(MATCH(A93,OFFSET(INDIRECT(ADDRESS(3,2,,,A92)),1,6+MAX(OFFSET(INDIRECT(ADDRESS(3,2,,,A92)),0,0,1,20)),2*MAX(OFFSET(INDIRECT(ADDRESS(3,2,,,A92)),0,0,1,20)),1),0)+3,3,,,A92)),"")))</f>
        <v/>
      </c>
      <c r="C92" s="120"/>
      <c r="D92" s="28"/>
      <c r="E92" s="32"/>
      <c r="I92" s="34"/>
      <c r="Q92" s="34"/>
      <c r="U92" s="34"/>
    </row>
    <row r="93" spans="2:21" ht="15" customHeight="1" x14ac:dyDescent="0.25">
      <c r="C93" s="42"/>
      <c r="E93" s="33"/>
      <c r="I93" s="34"/>
      <c r="Q93" s="34"/>
      <c r="U93" s="34"/>
    </row>
    <row r="94" spans="2:21" ht="15" customHeight="1" x14ac:dyDescent="0.25">
      <c r="B94" s="41" t="s">
        <v>11</v>
      </c>
      <c r="C94" s="42"/>
      <c r="E94" s="34"/>
      <c r="F94" s="121" t="str">
        <f>IF(ISBLANK(D92),"",IF(D92&gt;D96,B92,B96))</f>
        <v/>
      </c>
      <c r="G94" s="120"/>
      <c r="H94" s="28"/>
      <c r="I94" s="35"/>
      <c r="Q94" s="34"/>
      <c r="U94" s="34"/>
    </row>
    <row r="95" spans="2:21" ht="15" customHeight="1" x14ac:dyDescent="0.25">
      <c r="E95" s="34"/>
      <c r="Q95" s="34"/>
      <c r="U95" s="34"/>
    </row>
    <row r="96" spans="2:21" ht="15" customHeight="1" x14ac:dyDescent="0.25">
      <c r="B96" s="119" t="str">
        <f ca="1">IF(LEFT(A97,1)="-",IF(ISBLANK(INDIRECT(ADDRESS(2^MID(A97,2,1)+2+(MID(A97,3,2)-1)*2^(MID(A97,2,1)+2),MID(A97,2,1)*4,,,A96))),"",IF(INDIRECT(ADDRESS(2^MID(A97,2,1)+2+(MID(A97,3,2)-1)*2^(MID(A97,2,1)+2),MID(A97,2,1)*4,,,A96))&gt;INDIRECT(ADDRESS(2^(1+MID(A97,2,1))+2^MID(A97,2,1)+2+(MID(A97,3,2)-1)*2^(MID(A97,2,1)+2),MID(A97,2,1)*4,,,A96)),INDIRECT(ADDRESS(2^(1+MID(A97,2,1))+2^MID(A97,2,1)+2+(MID(A97,3,2)-1)*2^(MID(A97,2,1)+2),MID(A97,2,1)*4-2,,,A96)),INDIRECT(ADDRESS(2^MID(A97,2,1)+2+(MID(A97,3,2)-1)*2^(MID(A97,2,1)+2),MID(A97,2,1)*4-2,,,A96)))),IF(LEFT(A96,1)="X",IFERROR(INDIRECT(ADDRESS(MATCH(A97,OFFSET(INDIRECT(ADDRESS(1,3,,,A96)),0,0,200,1),0),2,,,A96)),""),IFERROR(INDIRECT(ADDRESS(MATCH(A97,OFFSET(INDIRECT(ADDRESS(3,2,,,A96)),1,6+MAX(OFFSET(INDIRECT(ADDRESS(3,2,,,A96)),0,0,1,20)),2*MAX(OFFSET(INDIRECT(ADDRESS(3,2,,,A96)),0,0,1,20)),1),0)+3,3,,,A96)),"")))</f>
        <v/>
      </c>
      <c r="C96" s="120"/>
      <c r="D96" s="28"/>
      <c r="E96" s="35"/>
      <c r="Q96" s="34"/>
      <c r="U96" s="34"/>
    </row>
    <row r="97" spans="2:21" ht="15" customHeight="1" x14ac:dyDescent="0.25">
      <c r="Q97" s="34"/>
      <c r="U97" s="34"/>
    </row>
    <row r="98" spans="2:21" ht="15" customHeight="1" x14ac:dyDescent="0.25">
      <c r="N98" s="41" t="s">
        <v>11</v>
      </c>
      <c r="P98" s="42"/>
      <c r="Q98" s="34"/>
      <c r="R98" s="121" t="str">
        <f>IF(ISBLANK(P82),"",IF(P82&gt;P114,N82,N114))</f>
        <v/>
      </c>
      <c r="S98" s="119"/>
      <c r="T98" s="28"/>
      <c r="U98" s="35"/>
    </row>
    <row r="99" spans="2:21" ht="15" customHeight="1" x14ac:dyDescent="0.25">
      <c r="Q99" s="34"/>
    </row>
    <row r="100" spans="2:21" ht="15" customHeight="1" x14ac:dyDescent="0.25">
      <c r="B100" s="119" t="str">
        <f ca="1">IF(LEFT(A101,1)="-",IF(ISBLANK(INDIRECT(ADDRESS(2^MID(A101,2,1)+2+(MID(A101,3,2)-1)*2^(MID(A101,2,1)+2),MID(A101,2,1)*4,,,A100))),"",IF(INDIRECT(ADDRESS(2^MID(A101,2,1)+2+(MID(A101,3,2)-1)*2^(MID(A101,2,1)+2),MID(A101,2,1)*4,,,A100))&gt;INDIRECT(ADDRESS(2^(1+MID(A101,2,1))+2^MID(A101,2,1)+2+(MID(A101,3,2)-1)*2^(MID(A101,2,1)+2),MID(A101,2,1)*4,,,A100)),INDIRECT(ADDRESS(2^(1+MID(A101,2,1))+2^MID(A101,2,1)+2+(MID(A101,3,2)-1)*2^(MID(A101,2,1)+2),MID(A101,2,1)*4-2,,,A100)),INDIRECT(ADDRESS(2^MID(A101,2,1)+2+(MID(A101,3,2)-1)*2^(MID(A101,2,1)+2),MID(A101,2,1)*4-2,,,A100)))),IF(LEFT(A100,1)="X",IFERROR(INDIRECT(ADDRESS(MATCH(A101,OFFSET(INDIRECT(ADDRESS(1,3,,,A100)),0,0,200,1),0),2,,,A100)),""),IFERROR(INDIRECT(ADDRESS(MATCH(A101,OFFSET(INDIRECT(ADDRESS(3,2,,,A100)),1,6+MAX(OFFSET(INDIRECT(ADDRESS(3,2,,,A100)),0,0,1,20)),2*MAX(OFFSET(INDIRECT(ADDRESS(3,2,,,A100)),0,0,1,20)),1),0)+3,3,,,A100)),"")))</f>
        <v/>
      </c>
      <c r="C100" s="120"/>
      <c r="D100" s="28"/>
      <c r="E100" s="32"/>
      <c r="Q100" s="34"/>
    </row>
    <row r="101" spans="2:21" ht="15" customHeight="1" x14ac:dyDescent="0.25">
      <c r="E101" s="33"/>
      <c r="Q101" s="34"/>
    </row>
    <row r="102" spans="2:21" ht="15" customHeight="1" x14ac:dyDescent="0.25">
      <c r="B102" s="41" t="s">
        <v>11</v>
      </c>
      <c r="C102" s="42"/>
      <c r="E102" s="34"/>
      <c r="F102" s="121" t="str">
        <f>IF(ISBLANK(D100),"",IF(D100&gt;D104,B100,B104))</f>
        <v/>
      </c>
      <c r="G102" s="120"/>
      <c r="H102" s="28"/>
      <c r="I102" s="32"/>
      <c r="Q102" s="34"/>
    </row>
    <row r="103" spans="2:21" ht="15" customHeight="1" x14ac:dyDescent="0.25">
      <c r="E103" s="34"/>
      <c r="I103" s="33"/>
      <c r="Q103" s="34"/>
    </row>
    <row r="104" spans="2:21" ht="15" customHeight="1" x14ac:dyDescent="0.25">
      <c r="B104" s="119" t="str">
        <f ca="1">IF(LEFT(A105,1)="-",IF(ISBLANK(INDIRECT(ADDRESS(2^MID(A105,2,1)+2+(MID(A105,3,2)-1)*2^(MID(A105,2,1)+2),MID(A105,2,1)*4,,,A104))),"",IF(INDIRECT(ADDRESS(2^MID(A105,2,1)+2+(MID(A105,3,2)-1)*2^(MID(A105,2,1)+2),MID(A105,2,1)*4,,,A104))&gt;INDIRECT(ADDRESS(2^(1+MID(A105,2,1))+2^MID(A105,2,1)+2+(MID(A105,3,2)-1)*2^(MID(A105,2,1)+2),MID(A105,2,1)*4,,,A104)),INDIRECT(ADDRESS(2^(1+MID(A105,2,1))+2^MID(A105,2,1)+2+(MID(A105,3,2)-1)*2^(MID(A105,2,1)+2),MID(A105,2,1)*4-2,,,A104)),INDIRECT(ADDRESS(2^MID(A105,2,1)+2+(MID(A105,3,2)-1)*2^(MID(A105,2,1)+2),MID(A105,2,1)*4-2,,,A104)))),IF(LEFT(A104,1)="X",IFERROR(INDIRECT(ADDRESS(MATCH(A105,OFFSET(INDIRECT(ADDRESS(1,3,,,A104)),0,0,200,1),0),2,,,A104)),""),IFERROR(INDIRECT(ADDRESS(MATCH(A105,OFFSET(INDIRECT(ADDRESS(3,2,,,A104)),1,6+MAX(OFFSET(INDIRECT(ADDRESS(3,2,,,A104)),0,0,1,20)),2*MAX(OFFSET(INDIRECT(ADDRESS(3,2,,,A104)),0,0,1,20)),1),0)+3,3,,,A104)),"")))</f>
        <v/>
      </c>
      <c r="C104" s="120"/>
      <c r="D104" s="28"/>
      <c r="E104" s="35"/>
      <c r="I104" s="34"/>
      <c r="Q104" s="34"/>
    </row>
    <row r="105" spans="2:21" ht="15" customHeight="1" x14ac:dyDescent="0.25">
      <c r="I105" s="34"/>
      <c r="Q105" s="34"/>
    </row>
    <row r="106" spans="2:21" ht="15" customHeight="1" x14ac:dyDescent="0.25">
      <c r="F106" s="41" t="s">
        <v>11</v>
      </c>
      <c r="H106" s="42"/>
      <c r="I106" s="34"/>
      <c r="J106" s="121" t="str">
        <f>IF(ISBLANK(H102),"",IF(H102&gt;H110,F102,F110))</f>
        <v/>
      </c>
      <c r="K106" s="119"/>
      <c r="L106" s="28"/>
      <c r="M106" s="32"/>
      <c r="Q106" s="34"/>
    </row>
    <row r="107" spans="2:21" ht="15" customHeight="1" x14ac:dyDescent="0.25">
      <c r="I107" s="34"/>
      <c r="M107" s="33"/>
      <c r="Q107" s="34"/>
    </row>
    <row r="108" spans="2:21" ht="15" customHeight="1" x14ac:dyDescent="0.25">
      <c r="B108" s="119" t="str">
        <f ca="1">IF(LEFT(A109,1)="-",IF(ISBLANK(INDIRECT(ADDRESS(2^MID(A109,2,1)+2+(MID(A109,3,2)-1)*2^(MID(A109,2,1)+2),MID(A109,2,1)*4,,,A108))),"",IF(INDIRECT(ADDRESS(2^MID(A109,2,1)+2+(MID(A109,3,2)-1)*2^(MID(A109,2,1)+2),MID(A109,2,1)*4,,,A108))&gt;INDIRECT(ADDRESS(2^(1+MID(A109,2,1))+2^MID(A109,2,1)+2+(MID(A109,3,2)-1)*2^(MID(A109,2,1)+2),MID(A109,2,1)*4,,,A108)),INDIRECT(ADDRESS(2^(1+MID(A109,2,1))+2^MID(A109,2,1)+2+(MID(A109,3,2)-1)*2^(MID(A109,2,1)+2),MID(A109,2,1)*4-2,,,A108)),INDIRECT(ADDRESS(2^MID(A109,2,1)+2+(MID(A109,3,2)-1)*2^(MID(A109,2,1)+2),MID(A109,2,1)*4-2,,,A108)))),IF(LEFT(A108,1)="X",IFERROR(INDIRECT(ADDRESS(MATCH(A109,OFFSET(INDIRECT(ADDRESS(1,3,,,A108)),0,0,200,1),0),2,,,A108)),""),IFERROR(INDIRECT(ADDRESS(MATCH(A109,OFFSET(INDIRECT(ADDRESS(3,2,,,A108)),1,6+MAX(OFFSET(INDIRECT(ADDRESS(3,2,,,A108)),0,0,1,20)),2*MAX(OFFSET(INDIRECT(ADDRESS(3,2,,,A108)),0,0,1,20)),1),0)+3,3,,,A108)),"")))</f>
        <v/>
      </c>
      <c r="C108" s="120"/>
      <c r="D108" s="28"/>
      <c r="E108" s="32"/>
      <c r="I108" s="34"/>
      <c r="M108" s="34"/>
      <c r="Q108" s="34"/>
    </row>
    <row r="109" spans="2:21" ht="15" customHeight="1" x14ac:dyDescent="0.25">
      <c r="E109" s="33"/>
      <c r="I109" s="34"/>
      <c r="M109" s="34"/>
      <c r="Q109" s="34"/>
    </row>
    <row r="110" spans="2:21" ht="15" customHeight="1" x14ac:dyDescent="0.25">
      <c r="B110" s="41" t="s">
        <v>11</v>
      </c>
      <c r="C110" s="42"/>
      <c r="E110" s="34"/>
      <c r="F110" s="121" t="str">
        <f>IF(ISBLANK(D108),"",IF(D108&gt;D112,B108,B112))</f>
        <v/>
      </c>
      <c r="G110" s="120"/>
      <c r="H110" s="28"/>
      <c r="I110" s="35"/>
      <c r="M110" s="34"/>
      <c r="Q110" s="34"/>
    </row>
    <row r="111" spans="2:21" ht="15" customHeight="1" x14ac:dyDescent="0.25">
      <c r="E111" s="34"/>
      <c r="M111" s="34"/>
      <c r="Q111" s="34"/>
    </row>
    <row r="112" spans="2:21" ht="15" customHeight="1" x14ac:dyDescent="0.25">
      <c r="B112" s="119" t="str">
        <f ca="1">IF(LEFT(A113,1)="-",IF(ISBLANK(INDIRECT(ADDRESS(2^MID(A113,2,1)+2+(MID(A113,3,2)-1)*2^(MID(A113,2,1)+2),MID(A113,2,1)*4,,,A112))),"",IF(INDIRECT(ADDRESS(2^MID(A113,2,1)+2+(MID(A113,3,2)-1)*2^(MID(A113,2,1)+2),MID(A113,2,1)*4,,,A112))&gt;INDIRECT(ADDRESS(2^(1+MID(A113,2,1))+2^MID(A113,2,1)+2+(MID(A113,3,2)-1)*2^(MID(A113,2,1)+2),MID(A113,2,1)*4,,,A112)),INDIRECT(ADDRESS(2^(1+MID(A113,2,1))+2^MID(A113,2,1)+2+(MID(A113,3,2)-1)*2^(MID(A113,2,1)+2),MID(A113,2,1)*4-2,,,A112)),INDIRECT(ADDRESS(2^MID(A113,2,1)+2+(MID(A113,3,2)-1)*2^(MID(A113,2,1)+2),MID(A113,2,1)*4-2,,,A112)))),IF(LEFT(A112,1)="X",IFERROR(INDIRECT(ADDRESS(MATCH(A113,OFFSET(INDIRECT(ADDRESS(1,3,,,A112)),0,0,200,1),0),2,,,A112)),""),IFERROR(INDIRECT(ADDRESS(MATCH(A113,OFFSET(INDIRECT(ADDRESS(3,2,,,A112)),1,6+MAX(OFFSET(INDIRECT(ADDRESS(3,2,,,A112)),0,0,1,20)),2*MAX(OFFSET(INDIRECT(ADDRESS(3,2,,,A112)),0,0,1,20)),1),0)+3,3,,,A112)),"")))</f>
        <v/>
      </c>
      <c r="C112" s="120"/>
      <c r="D112" s="28"/>
      <c r="E112" s="35"/>
      <c r="M112" s="34"/>
      <c r="Q112" s="34"/>
    </row>
    <row r="113" spans="2:17" ht="15" customHeight="1" x14ac:dyDescent="0.25">
      <c r="M113" s="34"/>
      <c r="Q113" s="34"/>
    </row>
    <row r="114" spans="2:17" ht="15" customHeight="1" x14ac:dyDescent="0.25">
      <c r="J114" s="41" t="s">
        <v>11</v>
      </c>
      <c r="L114" s="42"/>
      <c r="M114" s="34"/>
      <c r="N114" s="121" t="str">
        <f>IF(ISBLANK(L106),"",IF(L106&gt;L122,J106,J122))</f>
        <v/>
      </c>
      <c r="O114" s="119"/>
      <c r="P114" s="28"/>
      <c r="Q114" s="35"/>
    </row>
    <row r="115" spans="2:17" ht="15" customHeight="1" x14ac:dyDescent="0.25">
      <c r="M115" s="34"/>
    </row>
    <row r="116" spans="2:17" ht="15" customHeight="1" x14ac:dyDescent="0.25">
      <c r="B116" s="119" t="str">
        <f ca="1">IF(LEFT(A117,1)="-",IF(ISBLANK(INDIRECT(ADDRESS(2^MID(A117,2,1)+2+(MID(A117,3,2)-1)*2^(MID(A117,2,1)+2),MID(A117,2,1)*4,,,A116))),"",IF(INDIRECT(ADDRESS(2^MID(A117,2,1)+2+(MID(A117,3,2)-1)*2^(MID(A117,2,1)+2),MID(A117,2,1)*4,,,A116))&gt;INDIRECT(ADDRESS(2^(1+MID(A117,2,1))+2^MID(A117,2,1)+2+(MID(A117,3,2)-1)*2^(MID(A117,2,1)+2),MID(A117,2,1)*4,,,A116)),INDIRECT(ADDRESS(2^(1+MID(A117,2,1))+2^MID(A117,2,1)+2+(MID(A117,3,2)-1)*2^(MID(A117,2,1)+2),MID(A117,2,1)*4-2,,,A116)),INDIRECT(ADDRESS(2^MID(A117,2,1)+2+(MID(A117,3,2)-1)*2^(MID(A117,2,1)+2),MID(A117,2,1)*4-2,,,A116)))),IF(LEFT(A116,1)="X",IFERROR(INDIRECT(ADDRESS(MATCH(A117,OFFSET(INDIRECT(ADDRESS(1,3,,,A116)),0,0,200,1),0),2,,,A116)),""),IFERROR(INDIRECT(ADDRESS(MATCH(A117,OFFSET(INDIRECT(ADDRESS(3,2,,,A116)),1,6+MAX(OFFSET(INDIRECT(ADDRESS(3,2,,,A116)),0,0,1,20)),2*MAX(OFFSET(INDIRECT(ADDRESS(3,2,,,A116)),0,0,1,20)),1),0)+3,3,,,A116)),"")))</f>
        <v/>
      </c>
      <c r="C116" s="120"/>
      <c r="D116" s="28"/>
      <c r="E116" s="32"/>
      <c r="M116" s="34"/>
    </row>
    <row r="117" spans="2:17" ht="15" customHeight="1" x14ac:dyDescent="0.25">
      <c r="E117" s="33"/>
      <c r="M117" s="34"/>
    </row>
    <row r="118" spans="2:17" ht="15" customHeight="1" x14ac:dyDescent="0.25">
      <c r="B118" s="41" t="s">
        <v>11</v>
      </c>
      <c r="C118" s="42"/>
      <c r="E118" s="34"/>
      <c r="F118" s="121" t="str">
        <f>IF(ISBLANK(D116),"",IF(D116&gt;D120,B116,B120))</f>
        <v/>
      </c>
      <c r="G118" s="120"/>
      <c r="H118" s="28"/>
      <c r="I118" s="32"/>
      <c r="M118" s="34"/>
    </row>
    <row r="119" spans="2:17" ht="15" customHeight="1" x14ac:dyDescent="0.25">
      <c r="E119" s="34"/>
      <c r="I119" s="33"/>
      <c r="M119" s="34"/>
    </row>
    <row r="120" spans="2:17" ht="15" customHeight="1" x14ac:dyDescent="0.25">
      <c r="B120" s="119" t="str">
        <f ca="1">IF(LEFT(A121,1)="-",IF(ISBLANK(INDIRECT(ADDRESS(2^MID(A121,2,1)+2+(MID(A121,3,2)-1)*2^(MID(A121,2,1)+2),MID(A121,2,1)*4,,,A120))),"",IF(INDIRECT(ADDRESS(2^MID(A121,2,1)+2+(MID(A121,3,2)-1)*2^(MID(A121,2,1)+2),MID(A121,2,1)*4,,,A120))&gt;INDIRECT(ADDRESS(2^(1+MID(A121,2,1))+2^MID(A121,2,1)+2+(MID(A121,3,2)-1)*2^(MID(A121,2,1)+2),MID(A121,2,1)*4,,,A120)),INDIRECT(ADDRESS(2^(1+MID(A121,2,1))+2^MID(A121,2,1)+2+(MID(A121,3,2)-1)*2^(MID(A121,2,1)+2),MID(A121,2,1)*4-2,,,A120)),INDIRECT(ADDRESS(2^MID(A121,2,1)+2+(MID(A121,3,2)-1)*2^(MID(A121,2,1)+2),MID(A121,2,1)*4-2,,,A120)))),IF(LEFT(A120,1)="X",IFERROR(INDIRECT(ADDRESS(MATCH(A121,OFFSET(INDIRECT(ADDRESS(1,3,,,A120)),0,0,200,1),0),2,,,A120)),""),IFERROR(INDIRECT(ADDRESS(MATCH(A121,OFFSET(INDIRECT(ADDRESS(3,2,,,A120)),1,6+MAX(OFFSET(INDIRECT(ADDRESS(3,2,,,A120)),0,0,1,20)),2*MAX(OFFSET(INDIRECT(ADDRESS(3,2,,,A120)),0,0,1,20)),1),0)+3,3,,,A120)),"")))</f>
        <v/>
      </c>
      <c r="C120" s="120"/>
      <c r="D120" s="28"/>
      <c r="E120" s="35"/>
      <c r="I120" s="34"/>
      <c r="M120" s="34"/>
    </row>
    <row r="121" spans="2:17" ht="15" customHeight="1" x14ac:dyDescent="0.25">
      <c r="I121" s="34"/>
      <c r="M121" s="34"/>
    </row>
    <row r="122" spans="2:17" ht="15" customHeight="1" x14ac:dyDescent="0.25">
      <c r="F122" s="41" t="s">
        <v>11</v>
      </c>
      <c r="H122" s="42"/>
      <c r="I122" s="34"/>
      <c r="J122" s="121" t="str">
        <f>IF(ISBLANK(H118),"",IF(H118&gt;H126,F118,F126))</f>
        <v/>
      </c>
      <c r="K122" s="120"/>
      <c r="L122" s="28"/>
      <c r="M122" s="35"/>
    </row>
    <row r="123" spans="2:17" ht="15" customHeight="1" x14ac:dyDescent="0.25">
      <c r="I123" s="34"/>
    </row>
    <row r="124" spans="2:17" ht="15" customHeight="1" x14ac:dyDescent="0.25">
      <c r="B124" s="119" t="str">
        <f ca="1">IF(LEFT(A125,1)="-",IF(ISBLANK(INDIRECT(ADDRESS(2^MID(A125,2,1)+2+(MID(A125,3,2)-1)*2^(MID(A125,2,1)+2),MID(A125,2,1)*4,,,A124))),"",IF(INDIRECT(ADDRESS(2^MID(A125,2,1)+2+(MID(A125,3,2)-1)*2^(MID(A125,2,1)+2),MID(A125,2,1)*4,,,A124))&gt;INDIRECT(ADDRESS(2^(1+MID(A125,2,1))+2^MID(A125,2,1)+2+(MID(A125,3,2)-1)*2^(MID(A125,2,1)+2),MID(A125,2,1)*4,,,A124)),INDIRECT(ADDRESS(2^(1+MID(A125,2,1))+2^MID(A125,2,1)+2+(MID(A125,3,2)-1)*2^(MID(A125,2,1)+2),MID(A125,2,1)*4-2,,,A124)),INDIRECT(ADDRESS(2^MID(A125,2,1)+2+(MID(A125,3,2)-1)*2^(MID(A125,2,1)+2),MID(A125,2,1)*4-2,,,A124)))),IF(LEFT(A124,1)="X",IFERROR(INDIRECT(ADDRESS(MATCH(A125,OFFSET(INDIRECT(ADDRESS(1,3,,,A124)),0,0,200,1),0),2,,,A124)),""),IFERROR(INDIRECT(ADDRESS(MATCH(A125,OFFSET(INDIRECT(ADDRESS(3,2,,,A124)),1,6+MAX(OFFSET(INDIRECT(ADDRESS(3,2,,,A124)),0,0,1,20)),2*MAX(OFFSET(INDIRECT(ADDRESS(3,2,,,A124)),0,0,1,20)),1),0)+3,3,,,A124)),"")))</f>
        <v/>
      </c>
      <c r="C124" s="120"/>
      <c r="D124" s="28"/>
      <c r="E124" s="32"/>
      <c r="I124" s="34"/>
    </row>
    <row r="125" spans="2:17" ht="15" customHeight="1" x14ac:dyDescent="0.25">
      <c r="E125" s="33"/>
      <c r="I125" s="34"/>
    </row>
    <row r="126" spans="2:17" ht="15" customHeight="1" x14ac:dyDescent="0.25">
      <c r="B126" s="41" t="s">
        <v>11</v>
      </c>
      <c r="C126" s="42"/>
      <c r="E126" s="34"/>
      <c r="F126" s="121" t="str">
        <f>IF(ISBLANK(D124),"",IF(D124&gt;D128,B124,B128))</f>
        <v/>
      </c>
      <c r="G126" s="120"/>
      <c r="H126" s="28"/>
      <c r="I126" s="35"/>
    </row>
    <row r="127" spans="2:17" ht="15" customHeight="1" x14ac:dyDescent="0.25">
      <c r="C127" s="42"/>
      <c r="E127" s="34"/>
    </row>
    <row r="128" spans="2:17" ht="15" customHeight="1" x14ac:dyDescent="0.25">
      <c r="B128" s="119" t="str">
        <f ca="1">IF(LEFT(A129,1)="-",IF(ISBLANK(INDIRECT(ADDRESS(2^MID(A129,2,1)+2+(MID(A129,3,2)-1)*2^(MID(A129,2,1)+2),MID(A129,2,1)*4,,,A128))),"",IF(INDIRECT(ADDRESS(2^MID(A129,2,1)+2+(MID(A129,3,2)-1)*2^(MID(A129,2,1)+2),MID(A129,2,1)*4,,,A128))&gt;INDIRECT(ADDRESS(2^(1+MID(A129,2,1))+2^MID(A129,2,1)+2+(MID(A129,3,2)-1)*2^(MID(A129,2,1)+2),MID(A129,2,1)*4,,,A128)),INDIRECT(ADDRESS(2^(1+MID(A129,2,1))+2^MID(A129,2,1)+2+(MID(A129,3,2)-1)*2^(MID(A129,2,1)+2),MID(A129,2,1)*4-2,,,A128)),INDIRECT(ADDRESS(2^MID(A129,2,1)+2+(MID(A129,3,2)-1)*2^(MID(A129,2,1)+2),MID(A129,2,1)*4-2,,,A128)))),IF(LEFT(A128,1)="X",IFERROR(INDIRECT(ADDRESS(MATCH(A129,OFFSET(INDIRECT(ADDRESS(1,3,,,A128)),0,0,200,1),0),2,,,A128)),""),IFERROR(INDIRECT(ADDRESS(MATCH(A129,OFFSET(INDIRECT(ADDRESS(3,2,,,A128)),1,6+MAX(OFFSET(INDIRECT(ADDRESS(3,2,,,A128)),0,0,1,20)),2*MAX(OFFSET(INDIRECT(ADDRESS(3,2,,,A128)),0,0,1,20)),1),0)+3,3,,,A128)),"")))</f>
        <v/>
      </c>
      <c r="C128" s="120"/>
      <c r="D128" s="28"/>
      <c r="E128" s="35"/>
    </row>
    <row r="132" spans="2:7" ht="15" customHeight="1" x14ac:dyDescent="0.25">
      <c r="B132" s="119" t="str">
        <f>IF(ISBLANK(P18),"",IF(P18&gt;P50,N50,N18))</f>
        <v/>
      </c>
      <c r="C132" s="120"/>
      <c r="D132" s="28"/>
      <c r="E132" s="32"/>
      <c r="F132" s="122"/>
      <c r="G132" s="122"/>
    </row>
    <row r="133" spans="2:7" ht="15" customHeight="1" x14ac:dyDescent="0.25">
      <c r="E133" s="33"/>
    </row>
    <row r="134" spans="2:7" ht="15" customHeight="1" x14ac:dyDescent="0.25">
      <c r="B134" s="41" t="s">
        <v>11</v>
      </c>
      <c r="C134" s="42"/>
      <c r="E134" s="34"/>
      <c r="F134" s="121" t="str">
        <f>IF(ISBLANK(D132),"",IF(D132&gt;D136,B132,B136))</f>
        <v/>
      </c>
      <c r="G134" s="119"/>
    </row>
    <row r="135" spans="2:7" ht="15" customHeight="1" x14ac:dyDescent="0.25">
      <c r="E135" s="34"/>
    </row>
    <row r="136" spans="2:7" ht="15" customHeight="1" x14ac:dyDescent="0.25">
      <c r="B136" s="119" t="str">
        <f>IF(ISBLANK(P82),"",IF(P82&gt;P114,N114,N82))</f>
        <v/>
      </c>
      <c r="C136" s="120"/>
      <c r="D136" s="28"/>
      <c r="E136" s="35"/>
    </row>
    <row r="148" spans="12:12" ht="15" customHeight="1" x14ac:dyDescent="0.25">
      <c r="L148" s="42"/>
    </row>
  </sheetData>
  <mergeCells count="68">
    <mergeCell ref="B132:C132"/>
    <mergeCell ref="B136:C136"/>
    <mergeCell ref="B120:C120"/>
    <mergeCell ref="J122:K122"/>
    <mergeCell ref="B124:C124"/>
    <mergeCell ref="F126:G126"/>
    <mergeCell ref="B128:C128"/>
    <mergeCell ref="F132:G132"/>
    <mergeCell ref="F134:G134"/>
    <mergeCell ref="V66:W66"/>
    <mergeCell ref="B108:C108"/>
    <mergeCell ref="F110:G110"/>
    <mergeCell ref="B112:C112"/>
    <mergeCell ref="N114:O114"/>
    <mergeCell ref="J74:K74"/>
    <mergeCell ref="B76:C76"/>
    <mergeCell ref="F78:G78"/>
    <mergeCell ref="B80:C80"/>
    <mergeCell ref="N82:O82"/>
    <mergeCell ref="B84:C84"/>
    <mergeCell ref="B68:C68"/>
    <mergeCell ref="F70:G70"/>
    <mergeCell ref="B72:C72"/>
    <mergeCell ref="F86:G86"/>
    <mergeCell ref="B88:C88"/>
    <mergeCell ref="R98:S98"/>
    <mergeCell ref="B100:C100"/>
    <mergeCell ref="F102:G102"/>
    <mergeCell ref="B104:C104"/>
    <mergeCell ref="J106:K106"/>
    <mergeCell ref="J90:K90"/>
    <mergeCell ref="F62:G62"/>
    <mergeCell ref="B64:C64"/>
    <mergeCell ref="N50:O50"/>
    <mergeCell ref="B52:C52"/>
    <mergeCell ref="F54:G54"/>
    <mergeCell ref="B56:C56"/>
    <mergeCell ref="J58:K58"/>
    <mergeCell ref="B116:C116"/>
    <mergeCell ref="F118:G118"/>
    <mergeCell ref="B96:C96"/>
    <mergeCell ref="B48:C48"/>
    <mergeCell ref="J26:K26"/>
    <mergeCell ref="B28:C28"/>
    <mergeCell ref="F30:G30"/>
    <mergeCell ref="B32:C32"/>
    <mergeCell ref="F38:G38"/>
    <mergeCell ref="B40:C40"/>
    <mergeCell ref="J42:K42"/>
    <mergeCell ref="B44:C44"/>
    <mergeCell ref="F46:G46"/>
    <mergeCell ref="B60:C60"/>
    <mergeCell ref="B92:C92"/>
    <mergeCell ref="F94:G94"/>
    <mergeCell ref="R34:S34"/>
    <mergeCell ref="B36:C36"/>
    <mergeCell ref="F14:G14"/>
    <mergeCell ref="B16:C16"/>
    <mergeCell ref="N18:O18"/>
    <mergeCell ref="B20:C20"/>
    <mergeCell ref="F22:G22"/>
    <mergeCell ref="B24:C24"/>
    <mergeCell ref="B12:C12"/>
    <mergeCell ref="B1:K1"/>
    <mergeCell ref="B4:C4"/>
    <mergeCell ref="F6:G6"/>
    <mergeCell ref="B8:C8"/>
    <mergeCell ref="J10:K10"/>
  </mergeCells>
  <pageMargins left="0.70866141732283472" right="0.70866141732283472" top="0.74803149606299213" bottom="0.74803149606299213" header="0.31496062992125984" footer="0.31496062992125984"/>
  <pageSetup paperSize="9" scale="35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AA273"/>
  <sheetViews>
    <sheetView topLeftCell="A134" zoomScaleNormal="100" workbookViewId="0">
      <selection activeCell="N226" sqref="N226"/>
    </sheetView>
  </sheetViews>
  <sheetFormatPr defaultRowHeight="15" customHeight="1" x14ac:dyDescent="0.25"/>
  <cols>
    <col min="1" max="1" width="9.140625" style="30" customWidth="1"/>
    <col min="2" max="17" width="9.140625" style="29" customWidth="1"/>
    <col min="18" max="16384" width="9.140625" style="29"/>
  </cols>
  <sheetData>
    <row r="1" spans="2:16" ht="59.25" customHeight="1" x14ac:dyDescent="0.25">
      <c r="B1" s="96"/>
      <c r="C1" s="96"/>
      <c r="D1" s="96"/>
      <c r="E1" s="96"/>
      <c r="F1" s="96"/>
      <c r="G1" s="96"/>
      <c r="H1" s="96"/>
      <c r="I1" s="96"/>
      <c r="J1" s="96"/>
      <c r="K1" s="96"/>
      <c r="P1" s="42"/>
    </row>
    <row r="4" spans="2:16" ht="15" customHeight="1" x14ac:dyDescent="0.25">
      <c r="B4" s="119" t="str">
        <f ca="1">IF(LEFT(A5,1)="-",IF(ISBLANK(INDIRECT(ADDRESS(2^MID(A5,2,1)+2+(MID(A5,3,2)-1)*2^(MID(A5,2,1)+2),MID(A5,2,1)*4,,,A4))),"",IF(INDIRECT(ADDRESS(2^MID(A5,2,1)+2+(MID(A5,3,2)-1)*2^(MID(A5,2,1)+2),MID(A5,2,1)*4,,,A4))&gt;INDIRECT(ADDRESS(2^(1+MID(A5,2,1))+2^MID(A5,2,1)+2+(MID(A5,3,2)-1)*2^(MID(A5,2,1)+2),MID(A5,2,1)*4,,,A4)),INDIRECT(ADDRESS(2^(1+MID(A5,2,1))+2^MID(A5,2,1)+2+(MID(A5,3,2)-1)*2^(MID(A5,2,1)+2),MID(A5,2,1)*4-2,,,A4)),INDIRECT(ADDRESS(2^MID(A5,2,1)+2+(MID(A5,3,2)-1)*2^(MID(A5,2,1)+2),MID(A5,2,1)*4-2,,,A4)))),IF(LEFT(A4,1)="X",IFERROR(INDIRECT(ADDRESS(MATCH(A5,OFFSET(INDIRECT(ADDRESS(1,3,,,A4)),0,0,200,1),0),2,,,A4)),""),IFERROR(INDIRECT(ADDRESS(MATCH(A5,OFFSET(INDIRECT(ADDRESS(3,2,,,A4)),1,6+MAX(OFFSET(INDIRECT(ADDRESS(3,2,,,A4)),0,0,1,20)),2*MAX(OFFSET(INDIRECT(ADDRESS(3,2,,,A4)),0,0,1,20)),1),0)+3,3,,,A4)),"")))</f>
        <v/>
      </c>
      <c r="C4" s="120"/>
      <c r="D4" s="28"/>
      <c r="E4" s="32"/>
    </row>
    <row r="5" spans="2:16" ht="15" customHeight="1" x14ac:dyDescent="0.25">
      <c r="E5" s="33"/>
    </row>
    <row r="6" spans="2:16" ht="15" customHeight="1" x14ac:dyDescent="0.25">
      <c r="B6" s="41" t="s">
        <v>11</v>
      </c>
      <c r="C6" s="42"/>
      <c r="E6" s="34"/>
      <c r="F6" s="121" t="str">
        <f>IF(ISBLANK(D4),"",IF(D4&gt;D8,B4,B8))</f>
        <v/>
      </c>
      <c r="G6" s="120"/>
      <c r="H6" s="28"/>
      <c r="I6" s="32"/>
    </row>
    <row r="7" spans="2:16" ht="15" customHeight="1" x14ac:dyDescent="0.25">
      <c r="E7" s="34"/>
      <c r="I7" s="33"/>
    </row>
    <row r="8" spans="2:16" ht="15" customHeight="1" x14ac:dyDescent="0.25">
      <c r="B8" s="119" t="str">
        <f ca="1">IF(LEFT(A9,1)="-",IF(ISBLANK(INDIRECT(ADDRESS(2^MID(A9,2,1)+2+(MID(A9,3,2)-1)*2^(MID(A9,2,1)+2),MID(A9,2,1)*4,,,A8))),"",IF(INDIRECT(ADDRESS(2^MID(A9,2,1)+2+(MID(A9,3,2)-1)*2^(MID(A9,2,1)+2),MID(A9,2,1)*4,,,A8))&gt;INDIRECT(ADDRESS(2^(1+MID(A9,2,1))+2^MID(A9,2,1)+2+(MID(A9,3,2)-1)*2^(MID(A9,2,1)+2),MID(A9,2,1)*4,,,A8)),INDIRECT(ADDRESS(2^(1+MID(A9,2,1))+2^MID(A9,2,1)+2+(MID(A9,3,2)-1)*2^(MID(A9,2,1)+2),MID(A9,2,1)*4-2,,,A8)),INDIRECT(ADDRESS(2^MID(A9,2,1)+2+(MID(A9,3,2)-1)*2^(MID(A9,2,1)+2),MID(A9,2,1)*4-2,,,A8)))),IF(LEFT(A8,1)="X",IFERROR(INDIRECT(ADDRESS(MATCH(A9,OFFSET(INDIRECT(ADDRESS(1,3,,,A8)),0,0,200,1),0),2,,,A8)),""),IFERROR(INDIRECT(ADDRESS(MATCH(A9,OFFSET(INDIRECT(ADDRESS(3,2,,,A8)),1,6+MAX(OFFSET(INDIRECT(ADDRESS(3,2,,,A8)),0,0,1,20)),2*MAX(OFFSET(INDIRECT(ADDRESS(3,2,,,A8)),0,0,1,20)),1),0)+3,3,,,A8)),"")))</f>
        <v/>
      </c>
      <c r="C8" s="120"/>
      <c r="D8" s="28"/>
      <c r="E8" s="35"/>
      <c r="I8" s="34"/>
    </row>
    <row r="9" spans="2:16" ht="15" customHeight="1" x14ac:dyDescent="0.25">
      <c r="I9" s="34"/>
    </row>
    <row r="10" spans="2:16" ht="15" customHeight="1" x14ac:dyDescent="0.25">
      <c r="F10" s="41" t="s">
        <v>11</v>
      </c>
      <c r="H10" s="42"/>
      <c r="I10" s="34"/>
      <c r="J10" s="121" t="str">
        <f>IF(ISBLANK(H6),"",IF(H6&gt;H14,F6,F14))</f>
        <v/>
      </c>
      <c r="K10" s="119"/>
      <c r="L10" s="28"/>
      <c r="M10" s="32"/>
    </row>
    <row r="11" spans="2:16" ht="15" customHeight="1" x14ac:dyDescent="0.25">
      <c r="I11" s="34"/>
      <c r="M11" s="33"/>
    </row>
    <row r="12" spans="2:16" ht="15" customHeight="1" x14ac:dyDescent="0.25">
      <c r="B12" s="119" t="str">
        <f ca="1">IF(LEFT(A13,1)="-",IF(ISBLANK(INDIRECT(ADDRESS(2^MID(A13,2,1)+2+(MID(A13,3,2)-1)*2^(MID(A13,2,1)+2),MID(A13,2,1)*4,,,A12))),"",IF(INDIRECT(ADDRESS(2^MID(A13,2,1)+2+(MID(A13,3,2)-1)*2^(MID(A13,2,1)+2),MID(A13,2,1)*4,,,A12))&gt;INDIRECT(ADDRESS(2^(1+MID(A13,2,1))+2^MID(A13,2,1)+2+(MID(A13,3,2)-1)*2^(MID(A13,2,1)+2),MID(A13,2,1)*4,,,A12)),INDIRECT(ADDRESS(2^(1+MID(A13,2,1))+2^MID(A13,2,1)+2+(MID(A13,3,2)-1)*2^(MID(A13,2,1)+2),MID(A13,2,1)*4-2,,,A12)),INDIRECT(ADDRESS(2^MID(A13,2,1)+2+(MID(A13,3,2)-1)*2^(MID(A13,2,1)+2),MID(A13,2,1)*4-2,,,A12)))),IF(LEFT(A12,1)="X",IFERROR(INDIRECT(ADDRESS(MATCH(A13,OFFSET(INDIRECT(ADDRESS(1,3,,,A12)),0,0,200,1),0),2,,,A12)),""),IFERROR(INDIRECT(ADDRESS(MATCH(A13,OFFSET(INDIRECT(ADDRESS(3,2,,,A12)),1,6+MAX(OFFSET(INDIRECT(ADDRESS(3,2,,,A12)),0,0,1,20)),2*MAX(OFFSET(INDIRECT(ADDRESS(3,2,,,A12)),0,0,1,20)),1),0)+3,3,,,A12)),"")))</f>
        <v/>
      </c>
      <c r="C12" s="120"/>
      <c r="D12" s="28"/>
      <c r="E12" s="32"/>
      <c r="I12" s="34"/>
      <c r="M12" s="34"/>
    </row>
    <row r="13" spans="2:16" ht="15" customHeight="1" x14ac:dyDescent="0.25">
      <c r="E13" s="33"/>
      <c r="I13" s="34"/>
      <c r="M13" s="34"/>
    </row>
    <row r="14" spans="2:16" ht="15" customHeight="1" x14ac:dyDescent="0.25">
      <c r="B14" s="41" t="s">
        <v>11</v>
      </c>
      <c r="C14" s="42"/>
      <c r="E14" s="34"/>
      <c r="F14" s="121" t="str">
        <f>IF(ISBLANK(D12),"",IF(D12&gt;D16,B12,B16))</f>
        <v/>
      </c>
      <c r="G14" s="120"/>
      <c r="H14" s="28"/>
      <c r="I14" s="35"/>
      <c r="M14" s="34"/>
    </row>
    <row r="15" spans="2:16" ht="15" customHeight="1" x14ac:dyDescent="0.25">
      <c r="E15" s="34"/>
      <c r="M15" s="34"/>
    </row>
    <row r="16" spans="2:16" ht="15" customHeight="1" x14ac:dyDescent="0.25">
      <c r="B16" s="119" t="str">
        <f ca="1">IF(LEFT(A17,1)="-",IF(ISBLANK(INDIRECT(ADDRESS(2^MID(A17,2,1)+2+(MID(A17,3,2)-1)*2^(MID(A17,2,1)+2),MID(A17,2,1)*4,,,A16))),"",IF(INDIRECT(ADDRESS(2^MID(A17,2,1)+2+(MID(A17,3,2)-1)*2^(MID(A17,2,1)+2),MID(A17,2,1)*4,,,A16))&gt;INDIRECT(ADDRESS(2^(1+MID(A17,2,1))+2^MID(A17,2,1)+2+(MID(A17,3,2)-1)*2^(MID(A17,2,1)+2),MID(A17,2,1)*4,,,A16)),INDIRECT(ADDRESS(2^(1+MID(A17,2,1))+2^MID(A17,2,1)+2+(MID(A17,3,2)-1)*2^(MID(A17,2,1)+2),MID(A17,2,1)*4-2,,,A16)),INDIRECT(ADDRESS(2^MID(A17,2,1)+2+(MID(A17,3,2)-1)*2^(MID(A17,2,1)+2),MID(A17,2,1)*4-2,,,A16)))),IF(LEFT(A16,1)="X",IFERROR(INDIRECT(ADDRESS(MATCH(A17,OFFSET(INDIRECT(ADDRESS(1,3,,,A16)),0,0,200,1),0),2,,,A16)),""),IFERROR(INDIRECT(ADDRESS(MATCH(A17,OFFSET(INDIRECT(ADDRESS(3,2,,,A16)),1,6+MAX(OFFSET(INDIRECT(ADDRESS(3,2,,,A16)),0,0,1,20)),2*MAX(OFFSET(INDIRECT(ADDRESS(3,2,,,A16)),0,0,1,20)),1),0)+3,3,,,A16)),"")))</f>
        <v/>
      </c>
      <c r="C16" s="120"/>
      <c r="D16" s="28"/>
      <c r="E16" s="35"/>
      <c r="M16" s="34"/>
    </row>
    <row r="17" spans="2:17" ht="15" customHeight="1" x14ac:dyDescent="0.25">
      <c r="M17" s="34"/>
    </row>
    <row r="18" spans="2:17" ht="15" customHeight="1" x14ac:dyDescent="0.25">
      <c r="J18" s="41" t="s">
        <v>11</v>
      </c>
      <c r="L18" s="42"/>
      <c r="M18" s="34"/>
      <c r="N18" s="121" t="str">
        <f>IF(ISBLANK(L10),"",IF(L10&gt;L26,J10,J26))</f>
        <v/>
      </c>
      <c r="O18" s="119"/>
      <c r="P18" s="28"/>
      <c r="Q18" s="32"/>
    </row>
    <row r="19" spans="2:17" ht="15" customHeight="1" x14ac:dyDescent="0.25">
      <c r="M19" s="34"/>
      <c r="P19" s="36"/>
      <c r="Q19" s="33"/>
    </row>
    <row r="20" spans="2:17" ht="15" customHeight="1" x14ac:dyDescent="0.25">
      <c r="B20" s="119" t="str">
        <f ca="1">IF(LEFT(A21,1)="-",IF(ISBLANK(INDIRECT(ADDRESS(2^MID(A21,2,1)+2+(MID(A21,3,2)-1)*2^(MID(A21,2,1)+2),MID(A21,2,1)*4,,,A20))),"",IF(INDIRECT(ADDRESS(2^MID(A21,2,1)+2+(MID(A21,3,2)-1)*2^(MID(A21,2,1)+2),MID(A21,2,1)*4,,,A20))&gt;INDIRECT(ADDRESS(2^(1+MID(A21,2,1))+2^MID(A21,2,1)+2+(MID(A21,3,2)-1)*2^(MID(A21,2,1)+2),MID(A21,2,1)*4,,,A20)),INDIRECT(ADDRESS(2^(1+MID(A21,2,1))+2^MID(A21,2,1)+2+(MID(A21,3,2)-1)*2^(MID(A21,2,1)+2),MID(A21,2,1)*4-2,,,A20)),INDIRECT(ADDRESS(2^MID(A21,2,1)+2+(MID(A21,3,2)-1)*2^(MID(A21,2,1)+2),MID(A21,2,1)*4-2,,,A20)))),IF(LEFT(A20,1)="X",IFERROR(INDIRECT(ADDRESS(MATCH(A21,OFFSET(INDIRECT(ADDRESS(1,3,,,A20)),0,0,200,1),0),2,,,A20)),""),IFERROR(INDIRECT(ADDRESS(MATCH(A21,OFFSET(INDIRECT(ADDRESS(3,2,,,A20)),1,6+MAX(OFFSET(INDIRECT(ADDRESS(3,2,,,A20)),0,0,1,20)),2*MAX(OFFSET(INDIRECT(ADDRESS(3,2,,,A20)),0,0,1,20)),1),0)+3,3,,,A20)),"")))</f>
        <v/>
      </c>
      <c r="C20" s="120"/>
      <c r="D20" s="28"/>
      <c r="E20" s="32"/>
      <c r="M20" s="34"/>
      <c r="Q20" s="34"/>
    </row>
    <row r="21" spans="2:17" ht="15" customHeight="1" x14ac:dyDescent="0.25">
      <c r="E21" s="33"/>
      <c r="M21" s="34"/>
      <c r="Q21" s="34"/>
    </row>
    <row r="22" spans="2:17" ht="15" customHeight="1" x14ac:dyDescent="0.25">
      <c r="B22" s="41" t="s">
        <v>11</v>
      </c>
      <c r="C22" s="42"/>
      <c r="E22" s="34"/>
      <c r="F22" s="121" t="str">
        <f>IF(ISBLANK(D20),"",IF(D20&gt;D24,B20,B24))</f>
        <v/>
      </c>
      <c r="G22" s="120"/>
      <c r="H22" s="28"/>
      <c r="I22" s="32"/>
      <c r="M22" s="34"/>
      <c r="Q22" s="34"/>
    </row>
    <row r="23" spans="2:17" ht="15" customHeight="1" x14ac:dyDescent="0.25">
      <c r="C23" s="42"/>
      <c r="E23" s="34"/>
      <c r="I23" s="33"/>
      <c r="M23" s="34"/>
      <c r="Q23" s="34"/>
    </row>
    <row r="24" spans="2:17" ht="15" customHeight="1" x14ac:dyDescent="0.25">
      <c r="B24" s="119" t="str">
        <f ca="1">IF(LEFT(A25,1)="-",IF(ISBLANK(INDIRECT(ADDRESS(2^MID(A25,2,1)+2+(MID(A25,3,2)-1)*2^(MID(A25,2,1)+2),MID(A25,2,1)*4,,,A24))),"",IF(INDIRECT(ADDRESS(2^MID(A25,2,1)+2+(MID(A25,3,2)-1)*2^(MID(A25,2,1)+2),MID(A25,2,1)*4,,,A24))&gt;INDIRECT(ADDRESS(2^(1+MID(A25,2,1))+2^MID(A25,2,1)+2+(MID(A25,3,2)-1)*2^(MID(A25,2,1)+2),MID(A25,2,1)*4,,,A24)),INDIRECT(ADDRESS(2^(1+MID(A25,2,1))+2^MID(A25,2,1)+2+(MID(A25,3,2)-1)*2^(MID(A25,2,1)+2),MID(A25,2,1)*4-2,,,A24)),INDIRECT(ADDRESS(2^MID(A25,2,1)+2+(MID(A25,3,2)-1)*2^(MID(A25,2,1)+2),MID(A25,2,1)*4-2,,,A24)))),IF(LEFT(A24,1)="X",IFERROR(INDIRECT(ADDRESS(MATCH(A25,OFFSET(INDIRECT(ADDRESS(1,3,,,A24)),0,0,200,1),0),2,,,A24)),""),IFERROR(INDIRECT(ADDRESS(MATCH(A25,OFFSET(INDIRECT(ADDRESS(3,2,,,A24)),1,6+MAX(OFFSET(INDIRECT(ADDRESS(3,2,,,A24)),0,0,1,20)),2*MAX(OFFSET(INDIRECT(ADDRESS(3,2,,,A24)),0,0,1,20)),1),0)+3,3,,,A24)),"")))</f>
        <v/>
      </c>
      <c r="C24" s="120"/>
      <c r="D24" s="28"/>
      <c r="E24" s="35"/>
      <c r="I24" s="34"/>
      <c r="M24" s="34"/>
      <c r="Q24" s="34"/>
    </row>
    <row r="25" spans="2:17" ht="15" customHeight="1" x14ac:dyDescent="0.25">
      <c r="C25" s="42"/>
      <c r="I25" s="34"/>
      <c r="M25" s="34"/>
      <c r="Q25" s="34"/>
    </row>
    <row r="26" spans="2:17" ht="15" customHeight="1" x14ac:dyDescent="0.25">
      <c r="C26" s="42"/>
      <c r="F26" s="41" t="s">
        <v>11</v>
      </c>
      <c r="H26" s="42"/>
      <c r="I26" s="34"/>
      <c r="J26" s="121" t="str">
        <f>IF(ISBLANK(H22),"",IF(H22&gt;H30,F22,F30))</f>
        <v/>
      </c>
      <c r="K26" s="120"/>
      <c r="L26" s="28"/>
      <c r="M26" s="35"/>
      <c r="Q26" s="34"/>
    </row>
    <row r="27" spans="2:17" ht="15" customHeight="1" x14ac:dyDescent="0.25">
      <c r="C27" s="42"/>
      <c r="I27" s="34"/>
      <c r="Q27" s="34"/>
    </row>
    <row r="28" spans="2:17" ht="15" customHeight="1" x14ac:dyDescent="0.25">
      <c r="B28" s="119" t="str">
        <f ca="1">IF(LEFT(A29,1)="-",IF(ISBLANK(INDIRECT(ADDRESS(2^MID(A29,2,1)+2+(MID(A29,3,2)-1)*2^(MID(A29,2,1)+2),MID(A29,2,1)*4,,,A28))),"",IF(INDIRECT(ADDRESS(2^MID(A29,2,1)+2+(MID(A29,3,2)-1)*2^(MID(A29,2,1)+2),MID(A29,2,1)*4,,,A28))&gt;INDIRECT(ADDRESS(2^(1+MID(A29,2,1))+2^MID(A29,2,1)+2+(MID(A29,3,2)-1)*2^(MID(A29,2,1)+2),MID(A29,2,1)*4,,,A28)),INDIRECT(ADDRESS(2^(1+MID(A29,2,1))+2^MID(A29,2,1)+2+(MID(A29,3,2)-1)*2^(MID(A29,2,1)+2),MID(A29,2,1)*4-2,,,A28)),INDIRECT(ADDRESS(2^MID(A29,2,1)+2+(MID(A29,3,2)-1)*2^(MID(A29,2,1)+2),MID(A29,2,1)*4-2,,,A28)))),IF(LEFT(A28,1)="X",IFERROR(INDIRECT(ADDRESS(MATCH(A29,OFFSET(INDIRECT(ADDRESS(1,3,,,A28)),0,0,200,1),0),2,,,A28)),""),IFERROR(INDIRECT(ADDRESS(MATCH(A29,OFFSET(INDIRECT(ADDRESS(3,2,,,A28)),1,6+MAX(OFFSET(INDIRECT(ADDRESS(3,2,,,A28)),0,0,1,20)),2*MAX(OFFSET(INDIRECT(ADDRESS(3,2,,,A28)),0,0,1,20)),1),0)+3,3,,,A28)),"")))</f>
        <v/>
      </c>
      <c r="C28" s="120"/>
      <c r="D28" s="28"/>
      <c r="E28" s="32"/>
      <c r="I28" s="34"/>
      <c r="Q28" s="34"/>
    </row>
    <row r="29" spans="2:17" ht="15" customHeight="1" x14ac:dyDescent="0.25">
      <c r="C29" s="42"/>
      <c r="E29" s="33"/>
      <c r="I29" s="34"/>
      <c r="Q29" s="34"/>
    </row>
    <row r="30" spans="2:17" ht="15" customHeight="1" x14ac:dyDescent="0.25">
      <c r="B30" s="41" t="s">
        <v>11</v>
      </c>
      <c r="C30" s="42"/>
      <c r="E30" s="34"/>
      <c r="F30" s="121" t="str">
        <f>IF(ISBLANK(D28),"",IF(D28&gt;D32,B28,B32))</f>
        <v/>
      </c>
      <c r="G30" s="120"/>
      <c r="H30" s="28"/>
      <c r="I30" s="35"/>
      <c r="Q30" s="34"/>
    </row>
    <row r="31" spans="2:17" ht="15" customHeight="1" x14ac:dyDescent="0.25">
      <c r="E31" s="34"/>
      <c r="Q31" s="34"/>
    </row>
    <row r="32" spans="2:17" ht="15" customHeight="1" x14ac:dyDescent="0.25">
      <c r="B32" s="119" t="str">
        <f ca="1">IF(LEFT(A33,1)="-",IF(ISBLANK(INDIRECT(ADDRESS(2^MID(A33,2,1)+2+(MID(A33,3,2)-1)*2^(MID(A33,2,1)+2),MID(A33,2,1)*4,,,A32))),"",IF(INDIRECT(ADDRESS(2^MID(A33,2,1)+2+(MID(A33,3,2)-1)*2^(MID(A33,2,1)+2),MID(A33,2,1)*4,,,A32))&gt;INDIRECT(ADDRESS(2^(1+MID(A33,2,1))+2^MID(A33,2,1)+2+(MID(A33,3,2)-1)*2^(MID(A33,2,1)+2),MID(A33,2,1)*4,,,A32)),INDIRECT(ADDRESS(2^(1+MID(A33,2,1))+2^MID(A33,2,1)+2+(MID(A33,3,2)-1)*2^(MID(A33,2,1)+2),MID(A33,2,1)*4-2,,,A32)),INDIRECT(ADDRESS(2^MID(A33,2,1)+2+(MID(A33,3,2)-1)*2^(MID(A33,2,1)+2),MID(A33,2,1)*4-2,,,A32)))),IF(LEFT(A32,1)="X",IFERROR(INDIRECT(ADDRESS(MATCH(A33,OFFSET(INDIRECT(ADDRESS(1,3,,,A32)),0,0,200,1),0),2,,,A32)),""),IFERROR(INDIRECT(ADDRESS(MATCH(A33,OFFSET(INDIRECT(ADDRESS(3,2,,,A32)),1,6+MAX(OFFSET(INDIRECT(ADDRESS(3,2,,,A32)),0,0,1,20)),2*MAX(OFFSET(INDIRECT(ADDRESS(3,2,,,A32)),0,0,1,20)),1),0)+3,3,,,A32)),"")))</f>
        <v/>
      </c>
      <c r="C32" s="120"/>
      <c r="D32" s="28"/>
      <c r="E32" s="35"/>
      <c r="Q32" s="34"/>
    </row>
    <row r="33" spans="2:21" ht="15" customHeight="1" x14ac:dyDescent="0.25">
      <c r="Q33" s="34"/>
    </row>
    <row r="34" spans="2:21" ht="15" customHeight="1" x14ac:dyDescent="0.25">
      <c r="N34" s="41" t="s">
        <v>11</v>
      </c>
      <c r="P34" s="42"/>
      <c r="Q34" s="34"/>
      <c r="R34" s="121" t="str">
        <f>IF(ISBLANK(P18),"",IF(P18&gt;P50,N18,N50))</f>
        <v/>
      </c>
      <c r="S34" s="119"/>
      <c r="T34" s="31"/>
      <c r="U34" s="32"/>
    </row>
    <row r="35" spans="2:21" ht="15" customHeight="1" x14ac:dyDescent="0.25">
      <c r="Q35" s="34"/>
      <c r="T35" s="36"/>
      <c r="U35" s="33"/>
    </row>
    <row r="36" spans="2:21" ht="15" customHeight="1" x14ac:dyDescent="0.25">
      <c r="B36" s="119" t="str">
        <f ca="1">IF(LEFT(A37,1)="-",IF(ISBLANK(INDIRECT(ADDRESS(2^MID(A37,2,1)+2+(MID(A37,3,2)-1)*2^(MID(A37,2,1)+2),MID(A37,2,1)*4,,,A36))),"",IF(INDIRECT(ADDRESS(2^MID(A37,2,1)+2+(MID(A37,3,2)-1)*2^(MID(A37,2,1)+2),MID(A37,2,1)*4,,,A36))&gt;INDIRECT(ADDRESS(2^(1+MID(A37,2,1))+2^MID(A37,2,1)+2+(MID(A37,3,2)-1)*2^(MID(A37,2,1)+2),MID(A37,2,1)*4,,,A36)),INDIRECT(ADDRESS(2^(1+MID(A37,2,1))+2^MID(A37,2,1)+2+(MID(A37,3,2)-1)*2^(MID(A37,2,1)+2),MID(A37,2,1)*4-2,,,A36)),INDIRECT(ADDRESS(2^MID(A37,2,1)+2+(MID(A37,3,2)-1)*2^(MID(A37,2,1)+2),MID(A37,2,1)*4-2,,,A36)))),IF(LEFT(A36,1)="X",IFERROR(INDIRECT(ADDRESS(MATCH(A37,OFFSET(INDIRECT(ADDRESS(1,3,,,A36)),0,0,200,1),0),2,,,A36)),""),IFERROR(INDIRECT(ADDRESS(MATCH(A37,OFFSET(INDIRECT(ADDRESS(3,2,,,A36)),1,6+MAX(OFFSET(INDIRECT(ADDRESS(3,2,,,A36)),0,0,1,20)),2*MAX(OFFSET(INDIRECT(ADDRESS(3,2,,,A36)),0,0,1,20)),1),0)+3,3,,,A36)),"")))</f>
        <v/>
      </c>
      <c r="C36" s="120"/>
      <c r="D36" s="28"/>
      <c r="E36" s="32"/>
      <c r="Q36" s="34"/>
      <c r="U36" s="34"/>
    </row>
    <row r="37" spans="2:21" ht="15" customHeight="1" x14ac:dyDescent="0.25">
      <c r="E37" s="33"/>
      <c r="Q37" s="34"/>
      <c r="U37" s="34"/>
    </row>
    <row r="38" spans="2:21" ht="15" customHeight="1" x14ac:dyDescent="0.25">
      <c r="B38" s="41" t="s">
        <v>11</v>
      </c>
      <c r="C38" s="42"/>
      <c r="E38" s="34"/>
      <c r="F38" s="121" t="str">
        <f>IF(ISBLANK(D36),"",IF(D36&gt;D40,B36,B40))</f>
        <v/>
      </c>
      <c r="G38" s="120"/>
      <c r="H38" s="28"/>
      <c r="I38" s="32"/>
      <c r="Q38" s="34"/>
      <c r="U38" s="34"/>
    </row>
    <row r="39" spans="2:21" ht="15" customHeight="1" x14ac:dyDescent="0.25">
      <c r="E39" s="34"/>
      <c r="I39" s="33"/>
      <c r="Q39" s="34"/>
      <c r="U39" s="34"/>
    </row>
    <row r="40" spans="2:21" ht="15" customHeight="1" x14ac:dyDescent="0.25">
      <c r="B40" s="119" t="str">
        <f ca="1">IF(LEFT(A41,1)="-",IF(ISBLANK(INDIRECT(ADDRESS(2^MID(A41,2,1)+2+(MID(A41,3,2)-1)*2^(MID(A41,2,1)+2),MID(A41,2,1)*4,,,A40))),"",IF(INDIRECT(ADDRESS(2^MID(A41,2,1)+2+(MID(A41,3,2)-1)*2^(MID(A41,2,1)+2),MID(A41,2,1)*4,,,A40))&gt;INDIRECT(ADDRESS(2^(1+MID(A41,2,1))+2^MID(A41,2,1)+2+(MID(A41,3,2)-1)*2^(MID(A41,2,1)+2),MID(A41,2,1)*4,,,A40)),INDIRECT(ADDRESS(2^(1+MID(A41,2,1))+2^MID(A41,2,1)+2+(MID(A41,3,2)-1)*2^(MID(A41,2,1)+2),MID(A41,2,1)*4-2,,,A40)),INDIRECT(ADDRESS(2^MID(A41,2,1)+2+(MID(A41,3,2)-1)*2^(MID(A41,2,1)+2),MID(A41,2,1)*4-2,,,A40)))),IF(LEFT(A40,1)="X",IFERROR(INDIRECT(ADDRESS(MATCH(A41,OFFSET(INDIRECT(ADDRESS(1,3,,,A40)),0,0,200,1),0),2,,,A40)),""),IFERROR(INDIRECT(ADDRESS(MATCH(A41,OFFSET(INDIRECT(ADDRESS(3,2,,,A40)),1,6+MAX(OFFSET(INDIRECT(ADDRESS(3,2,,,A40)),0,0,1,20)),2*MAX(OFFSET(INDIRECT(ADDRESS(3,2,,,A40)),0,0,1,20)),1),0)+3,3,,,A40)),"")))</f>
        <v/>
      </c>
      <c r="C40" s="120"/>
      <c r="D40" s="28"/>
      <c r="E40" s="35"/>
      <c r="I40" s="34"/>
      <c r="Q40" s="34"/>
      <c r="U40" s="34"/>
    </row>
    <row r="41" spans="2:21" ht="15" customHeight="1" x14ac:dyDescent="0.25">
      <c r="I41" s="34"/>
      <c r="Q41" s="34"/>
      <c r="U41" s="34"/>
    </row>
    <row r="42" spans="2:21" ht="15" customHeight="1" x14ac:dyDescent="0.25">
      <c r="F42" s="41" t="s">
        <v>11</v>
      </c>
      <c r="H42" s="42"/>
      <c r="I42" s="34"/>
      <c r="J42" s="121" t="str">
        <f>IF(ISBLANK(H38),"",IF(H38&gt;H46,F38,F46))</f>
        <v/>
      </c>
      <c r="K42" s="119"/>
      <c r="L42" s="28"/>
      <c r="M42" s="32"/>
      <c r="Q42" s="34"/>
      <c r="U42" s="34"/>
    </row>
    <row r="43" spans="2:21" ht="15" customHeight="1" x14ac:dyDescent="0.25">
      <c r="I43" s="34"/>
      <c r="M43" s="33"/>
      <c r="Q43" s="34"/>
      <c r="U43" s="34"/>
    </row>
    <row r="44" spans="2:21" ht="15" customHeight="1" x14ac:dyDescent="0.25">
      <c r="B44" s="119" t="str">
        <f ca="1">IF(LEFT(A45,1)="-",IF(ISBLANK(INDIRECT(ADDRESS(2^MID(A45,2,1)+2+(MID(A45,3,2)-1)*2^(MID(A45,2,1)+2),MID(A45,2,1)*4,,,A44))),"",IF(INDIRECT(ADDRESS(2^MID(A45,2,1)+2+(MID(A45,3,2)-1)*2^(MID(A45,2,1)+2),MID(A45,2,1)*4,,,A44))&gt;INDIRECT(ADDRESS(2^(1+MID(A45,2,1))+2^MID(A45,2,1)+2+(MID(A45,3,2)-1)*2^(MID(A45,2,1)+2),MID(A45,2,1)*4,,,A44)),INDIRECT(ADDRESS(2^(1+MID(A45,2,1))+2^MID(A45,2,1)+2+(MID(A45,3,2)-1)*2^(MID(A45,2,1)+2),MID(A45,2,1)*4-2,,,A44)),INDIRECT(ADDRESS(2^MID(A45,2,1)+2+(MID(A45,3,2)-1)*2^(MID(A45,2,1)+2),MID(A45,2,1)*4-2,,,A44)))),IF(LEFT(A44,1)="X",IFERROR(INDIRECT(ADDRESS(MATCH(A45,OFFSET(INDIRECT(ADDRESS(1,3,,,A44)),0,0,200,1),0),2,,,A44)),""),IFERROR(INDIRECT(ADDRESS(MATCH(A45,OFFSET(INDIRECT(ADDRESS(3,2,,,A44)),1,6+MAX(OFFSET(INDIRECT(ADDRESS(3,2,,,A44)),0,0,1,20)),2*MAX(OFFSET(INDIRECT(ADDRESS(3,2,,,A44)),0,0,1,20)),1),0)+3,3,,,A44)),"")))</f>
        <v/>
      </c>
      <c r="C44" s="120"/>
      <c r="D44" s="28"/>
      <c r="E44" s="32"/>
      <c r="I44" s="34"/>
      <c r="M44" s="34"/>
      <c r="Q44" s="34"/>
      <c r="U44" s="34"/>
    </row>
    <row r="45" spans="2:21" ht="15" customHeight="1" x14ac:dyDescent="0.25">
      <c r="E45" s="33"/>
      <c r="I45" s="34"/>
      <c r="M45" s="34"/>
      <c r="Q45" s="34"/>
      <c r="U45" s="34"/>
    </row>
    <row r="46" spans="2:21" ht="15" customHeight="1" x14ac:dyDescent="0.25">
      <c r="B46" s="41" t="s">
        <v>11</v>
      </c>
      <c r="C46" s="42"/>
      <c r="E46" s="34"/>
      <c r="F46" s="121" t="str">
        <f>IF(ISBLANK(D44),"",IF(D44&gt;D48,B44,B48))</f>
        <v/>
      </c>
      <c r="G46" s="120"/>
      <c r="H46" s="28"/>
      <c r="I46" s="35"/>
      <c r="M46" s="34"/>
      <c r="Q46" s="34"/>
      <c r="U46" s="34"/>
    </row>
    <row r="47" spans="2:21" ht="15" customHeight="1" x14ac:dyDescent="0.25">
      <c r="E47" s="34"/>
      <c r="M47" s="34"/>
      <c r="Q47" s="34"/>
      <c r="U47" s="34"/>
    </row>
    <row r="48" spans="2:21" ht="15" customHeight="1" x14ac:dyDescent="0.25">
      <c r="B48" s="119" t="str">
        <f ca="1">IF(LEFT(A49,1)="-",IF(ISBLANK(INDIRECT(ADDRESS(2^MID(A49,2,1)+2+(MID(A49,3,2)-1)*2^(MID(A49,2,1)+2),MID(A49,2,1)*4,,,A48))),"",IF(INDIRECT(ADDRESS(2^MID(A49,2,1)+2+(MID(A49,3,2)-1)*2^(MID(A49,2,1)+2),MID(A49,2,1)*4,,,A48))&gt;INDIRECT(ADDRESS(2^(1+MID(A49,2,1))+2^MID(A49,2,1)+2+(MID(A49,3,2)-1)*2^(MID(A49,2,1)+2),MID(A49,2,1)*4,,,A48)),INDIRECT(ADDRESS(2^(1+MID(A49,2,1))+2^MID(A49,2,1)+2+(MID(A49,3,2)-1)*2^(MID(A49,2,1)+2),MID(A49,2,1)*4-2,,,A48)),INDIRECT(ADDRESS(2^MID(A49,2,1)+2+(MID(A49,3,2)-1)*2^(MID(A49,2,1)+2),MID(A49,2,1)*4-2,,,A48)))),IF(LEFT(A48,1)="X",IFERROR(INDIRECT(ADDRESS(MATCH(A49,OFFSET(INDIRECT(ADDRESS(1,3,,,A48)),0,0,200,1),0),2,,,A48)),""),IFERROR(INDIRECT(ADDRESS(MATCH(A49,OFFSET(INDIRECT(ADDRESS(3,2,,,A48)),1,6+MAX(OFFSET(INDIRECT(ADDRESS(3,2,,,A48)),0,0,1,20)),2*MAX(OFFSET(INDIRECT(ADDRESS(3,2,,,A48)),0,0,1,20)),1),0)+3,3,,,A48)),"")))</f>
        <v/>
      </c>
      <c r="C48" s="120"/>
      <c r="D48" s="28"/>
      <c r="E48" s="35"/>
      <c r="M48" s="34"/>
      <c r="Q48" s="34"/>
      <c r="U48" s="34"/>
    </row>
    <row r="49" spans="2:21" ht="15" customHeight="1" x14ac:dyDescent="0.25">
      <c r="M49" s="34"/>
      <c r="Q49" s="34"/>
      <c r="U49" s="34"/>
    </row>
    <row r="50" spans="2:21" ht="15" customHeight="1" x14ac:dyDescent="0.25">
      <c r="J50" s="41" t="s">
        <v>11</v>
      </c>
      <c r="L50" s="42"/>
      <c r="M50" s="34"/>
      <c r="N50" s="121" t="str">
        <f>IF(ISBLANK(L42),"",IF(L42&gt;L58,J42,J58))</f>
        <v/>
      </c>
      <c r="O50" s="119"/>
      <c r="P50" s="28"/>
      <c r="Q50" s="35"/>
      <c r="T50" s="42"/>
      <c r="U50" s="34"/>
    </row>
    <row r="51" spans="2:21" ht="15" customHeight="1" x14ac:dyDescent="0.25">
      <c r="M51" s="34"/>
      <c r="U51" s="34"/>
    </row>
    <row r="52" spans="2:21" ht="15" customHeight="1" x14ac:dyDescent="0.25">
      <c r="B52" s="119" t="str">
        <f ca="1">IF(LEFT(A53,1)="-",IF(ISBLANK(INDIRECT(ADDRESS(2^MID(A53,2,1)+2+(MID(A53,3,2)-1)*2^(MID(A53,2,1)+2),MID(A53,2,1)*4,,,A52))),"",IF(INDIRECT(ADDRESS(2^MID(A53,2,1)+2+(MID(A53,3,2)-1)*2^(MID(A53,2,1)+2),MID(A53,2,1)*4,,,A52))&gt;INDIRECT(ADDRESS(2^(1+MID(A53,2,1))+2^MID(A53,2,1)+2+(MID(A53,3,2)-1)*2^(MID(A53,2,1)+2),MID(A53,2,1)*4,,,A52)),INDIRECT(ADDRESS(2^(1+MID(A53,2,1))+2^MID(A53,2,1)+2+(MID(A53,3,2)-1)*2^(MID(A53,2,1)+2),MID(A53,2,1)*4-2,,,A52)),INDIRECT(ADDRESS(2^MID(A53,2,1)+2+(MID(A53,3,2)-1)*2^(MID(A53,2,1)+2),MID(A53,2,1)*4-2,,,A52)))),IF(LEFT(A52,1)="X",IFERROR(INDIRECT(ADDRESS(MATCH(A53,OFFSET(INDIRECT(ADDRESS(1,3,,,A52)),0,0,200,1),0),2,,,A52)),""),IFERROR(INDIRECT(ADDRESS(MATCH(A53,OFFSET(INDIRECT(ADDRESS(3,2,,,A52)),1,6+MAX(OFFSET(INDIRECT(ADDRESS(3,2,,,A52)),0,0,1,20)),2*MAX(OFFSET(INDIRECT(ADDRESS(3,2,,,A52)),0,0,1,20)),1),0)+3,3,,,A52)),"")))</f>
        <v/>
      </c>
      <c r="C52" s="120"/>
      <c r="D52" s="28"/>
      <c r="E52" s="32"/>
      <c r="M52" s="34"/>
      <c r="U52" s="34"/>
    </row>
    <row r="53" spans="2:21" ht="15" customHeight="1" x14ac:dyDescent="0.25">
      <c r="E53" s="33"/>
      <c r="M53" s="34"/>
      <c r="U53" s="34"/>
    </row>
    <row r="54" spans="2:21" ht="15" customHeight="1" x14ac:dyDescent="0.25">
      <c r="B54" s="41" t="s">
        <v>11</v>
      </c>
      <c r="C54" s="42"/>
      <c r="E54" s="34"/>
      <c r="F54" s="121" t="str">
        <f>IF(ISBLANK(D52),"",IF(D52&gt;D56,B52,B56))</f>
        <v/>
      </c>
      <c r="G54" s="120"/>
      <c r="H54" s="28"/>
      <c r="I54" s="32"/>
      <c r="M54" s="34"/>
      <c r="U54" s="34"/>
    </row>
    <row r="55" spans="2:21" ht="15" customHeight="1" x14ac:dyDescent="0.25">
      <c r="E55" s="34"/>
      <c r="I55" s="33"/>
      <c r="M55" s="34"/>
      <c r="U55" s="34"/>
    </row>
    <row r="56" spans="2:21" ht="15" customHeight="1" x14ac:dyDescent="0.25">
      <c r="B56" s="119" t="str">
        <f ca="1">IF(LEFT(A57,1)="-",IF(ISBLANK(INDIRECT(ADDRESS(2^MID(A57,2,1)+2+(MID(A57,3,2)-1)*2^(MID(A57,2,1)+2),MID(A57,2,1)*4,,,A56))),"",IF(INDIRECT(ADDRESS(2^MID(A57,2,1)+2+(MID(A57,3,2)-1)*2^(MID(A57,2,1)+2),MID(A57,2,1)*4,,,A56))&gt;INDIRECT(ADDRESS(2^(1+MID(A57,2,1))+2^MID(A57,2,1)+2+(MID(A57,3,2)-1)*2^(MID(A57,2,1)+2),MID(A57,2,1)*4,,,A56)),INDIRECT(ADDRESS(2^(1+MID(A57,2,1))+2^MID(A57,2,1)+2+(MID(A57,3,2)-1)*2^(MID(A57,2,1)+2),MID(A57,2,1)*4-2,,,A56)),INDIRECT(ADDRESS(2^MID(A57,2,1)+2+(MID(A57,3,2)-1)*2^(MID(A57,2,1)+2),MID(A57,2,1)*4-2,,,A56)))),IF(LEFT(A56,1)="X",IFERROR(INDIRECT(ADDRESS(MATCH(A57,OFFSET(INDIRECT(ADDRESS(1,3,,,A56)),0,0,200,1),0),2,,,A56)),""),IFERROR(INDIRECT(ADDRESS(MATCH(A57,OFFSET(INDIRECT(ADDRESS(3,2,,,A56)),1,6+MAX(OFFSET(INDIRECT(ADDRESS(3,2,,,A56)),0,0,1,20)),2*MAX(OFFSET(INDIRECT(ADDRESS(3,2,,,A56)),0,0,1,20)),1),0)+3,3,,,A56)),"")))</f>
        <v/>
      </c>
      <c r="C56" s="120"/>
      <c r="D56" s="28"/>
      <c r="E56" s="35"/>
      <c r="I56" s="34"/>
      <c r="M56" s="34"/>
      <c r="U56" s="34"/>
    </row>
    <row r="57" spans="2:21" ht="15" customHeight="1" x14ac:dyDescent="0.25">
      <c r="I57" s="34"/>
      <c r="M57" s="34"/>
      <c r="U57" s="34"/>
    </row>
    <row r="58" spans="2:21" ht="15" customHeight="1" x14ac:dyDescent="0.25">
      <c r="F58" s="41" t="s">
        <v>11</v>
      </c>
      <c r="H58" s="42"/>
      <c r="I58" s="34"/>
      <c r="J58" s="121" t="str">
        <f>IF(ISBLANK(H54),"",IF(H54&gt;H62,F54,F62))</f>
        <v/>
      </c>
      <c r="K58" s="120"/>
      <c r="L58" s="28"/>
      <c r="M58" s="35"/>
      <c r="U58" s="34"/>
    </row>
    <row r="59" spans="2:21" ht="15" customHeight="1" x14ac:dyDescent="0.25">
      <c r="I59" s="34"/>
      <c r="U59" s="34"/>
    </row>
    <row r="60" spans="2:21" ht="15" customHeight="1" x14ac:dyDescent="0.25">
      <c r="B60" s="119" t="str">
        <f ca="1">IF(LEFT(A61,1)="-",IF(ISBLANK(INDIRECT(ADDRESS(2^MID(A61,2,1)+2+(MID(A61,3,2)-1)*2^(MID(A61,2,1)+2),MID(A61,2,1)*4,,,A60))),"",IF(INDIRECT(ADDRESS(2^MID(A61,2,1)+2+(MID(A61,3,2)-1)*2^(MID(A61,2,1)+2),MID(A61,2,1)*4,,,A60))&gt;INDIRECT(ADDRESS(2^(1+MID(A61,2,1))+2^MID(A61,2,1)+2+(MID(A61,3,2)-1)*2^(MID(A61,2,1)+2),MID(A61,2,1)*4,,,A60)),INDIRECT(ADDRESS(2^(1+MID(A61,2,1))+2^MID(A61,2,1)+2+(MID(A61,3,2)-1)*2^(MID(A61,2,1)+2),MID(A61,2,1)*4-2,,,A60)),INDIRECT(ADDRESS(2^MID(A61,2,1)+2+(MID(A61,3,2)-1)*2^(MID(A61,2,1)+2),MID(A61,2,1)*4-2,,,A60)))),IF(LEFT(A60,1)="X",IFERROR(INDIRECT(ADDRESS(MATCH(A61,OFFSET(INDIRECT(ADDRESS(1,3,,,A60)),0,0,200,1),0),2,,,A60)),""),IFERROR(INDIRECT(ADDRESS(MATCH(A61,OFFSET(INDIRECT(ADDRESS(3,2,,,A60)),1,6+MAX(OFFSET(INDIRECT(ADDRESS(3,2,,,A60)),0,0,1,20)),2*MAX(OFFSET(INDIRECT(ADDRESS(3,2,,,A60)),0,0,1,20)),1),0)+3,3,,,A60)),"")))</f>
        <v/>
      </c>
      <c r="C60" s="120"/>
      <c r="D60" s="28"/>
      <c r="E60" s="32"/>
      <c r="I60" s="34"/>
      <c r="U60" s="34"/>
    </row>
    <row r="61" spans="2:21" ht="15" customHeight="1" x14ac:dyDescent="0.25">
      <c r="E61" s="33"/>
      <c r="I61" s="34"/>
      <c r="U61" s="34"/>
    </row>
    <row r="62" spans="2:21" ht="15" customHeight="1" x14ac:dyDescent="0.25">
      <c r="B62" s="41" t="s">
        <v>11</v>
      </c>
      <c r="C62" s="42"/>
      <c r="E62" s="34"/>
      <c r="F62" s="121" t="str">
        <f>IF(ISBLANK(D60),"",IF(D60&gt;D64,B60,B64))</f>
        <v/>
      </c>
      <c r="G62" s="120"/>
      <c r="H62" s="28"/>
      <c r="I62" s="35"/>
      <c r="U62" s="34"/>
    </row>
    <row r="63" spans="2:21" ht="15" customHeight="1" x14ac:dyDescent="0.25">
      <c r="C63" s="42"/>
      <c r="E63" s="34"/>
      <c r="U63" s="34"/>
    </row>
    <row r="64" spans="2:21" ht="15" customHeight="1" x14ac:dyDescent="0.25">
      <c r="B64" s="119" t="str">
        <f ca="1">IF(LEFT(A65,1)="-",IF(ISBLANK(INDIRECT(ADDRESS(2^MID(A65,2,1)+2+(MID(A65,3,2)-1)*2^(MID(A65,2,1)+2),MID(A65,2,1)*4,,,A64))),"",IF(INDIRECT(ADDRESS(2^MID(A65,2,1)+2+(MID(A65,3,2)-1)*2^(MID(A65,2,1)+2),MID(A65,2,1)*4,,,A64))&gt;INDIRECT(ADDRESS(2^(1+MID(A65,2,1))+2^MID(A65,2,1)+2+(MID(A65,3,2)-1)*2^(MID(A65,2,1)+2),MID(A65,2,1)*4,,,A64)),INDIRECT(ADDRESS(2^(1+MID(A65,2,1))+2^MID(A65,2,1)+2+(MID(A65,3,2)-1)*2^(MID(A65,2,1)+2),MID(A65,2,1)*4-2,,,A64)),INDIRECT(ADDRESS(2^MID(A65,2,1)+2+(MID(A65,3,2)-1)*2^(MID(A65,2,1)+2),MID(A65,2,1)*4-2,,,A64)))),IF(LEFT(A64,1)="X",IFERROR(INDIRECT(ADDRESS(MATCH(A65,OFFSET(INDIRECT(ADDRESS(1,3,,,A64)),0,0,200,1),0),2,,,A64)),""),IFERROR(INDIRECT(ADDRESS(MATCH(A65,OFFSET(INDIRECT(ADDRESS(3,2,,,A64)),1,6+MAX(OFFSET(INDIRECT(ADDRESS(3,2,,,A64)),0,0,1,20)),2*MAX(OFFSET(INDIRECT(ADDRESS(3,2,,,A64)),0,0,1,20)),1),0)+3,3,,,A64)),"")))</f>
        <v/>
      </c>
      <c r="C64" s="120"/>
      <c r="D64" s="28"/>
      <c r="E64" s="35"/>
      <c r="U64" s="34"/>
    </row>
    <row r="65" spans="2:25" ht="15" customHeight="1" x14ac:dyDescent="0.25">
      <c r="U65" s="34"/>
    </row>
    <row r="66" spans="2:25" ht="15" customHeight="1" x14ac:dyDescent="0.25">
      <c r="R66" s="41" t="s">
        <v>11</v>
      </c>
      <c r="S66" s="42"/>
      <c r="U66" s="34"/>
      <c r="V66" s="121" t="str">
        <f>IF(ISBLANK(T34),"",IF(T34&gt;T98,R34,R98))</f>
        <v/>
      </c>
      <c r="W66" s="119"/>
      <c r="X66" s="28"/>
      <c r="Y66" s="32"/>
    </row>
    <row r="67" spans="2:25" ht="15" customHeight="1" x14ac:dyDescent="0.25">
      <c r="U67" s="34"/>
      <c r="Y67" s="33"/>
    </row>
    <row r="68" spans="2:25" ht="15" customHeight="1" x14ac:dyDescent="0.25">
      <c r="B68" s="119" t="str">
        <f ca="1">IF(LEFT(A69,1)="-",IF(ISBLANK(INDIRECT(ADDRESS(2^MID(A69,2,1)+2+(MID(A69,3,2)-1)*2^(MID(A69,2,1)+2),MID(A69,2,1)*4,,,A68))),"",IF(INDIRECT(ADDRESS(2^MID(A69,2,1)+2+(MID(A69,3,2)-1)*2^(MID(A69,2,1)+2),MID(A69,2,1)*4,,,A68))&gt;INDIRECT(ADDRESS(2^(1+MID(A69,2,1))+2^MID(A69,2,1)+2+(MID(A69,3,2)-1)*2^(MID(A69,2,1)+2),MID(A69,2,1)*4,,,A68)),INDIRECT(ADDRESS(2^(1+MID(A69,2,1))+2^MID(A69,2,1)+2+(MID(A69,3,2)-1)*2^(MID(A69,2,1)+2),MID(A69,2,1)*4-2,,,A68)),INDIRECT(ADDRESS(2^MID(A69,2,1)+2+(MID(A69,3,2)-1)*2^(MID(A69,2,1)+2),MID(A69,2,1)*4-2,,,A68)))),IF(LEFT(A68,1)="X",IFERROR(INDIRECT(ADDRESS(MATCH(A69,OFFSET(INDIRECT(ADDRESS(1,3,,,A68)),0,0,200,1),0),2,,,A68)),""),IFERROR(INDIRECT(ADDRESS(MATCH(A69,OFFSET(INDIRECT(ADDRESS(3,2,,,A68)),1,6+MAX(OFFSET(INDIRECT(ADDRESS(3,2,,,A68)),0,0,1,20)),2*MAX(OFFSET(INDIRECT(ADDRESS(3,2,,,A68)),0,0,1,20)),1),0)+3,3,,,A68)),"")))</f>
        <v/>
      </c>
      <c r="C68" s="120"/>
      <c r="D68" s="28"/>
      <c r="E68" s="32"/>
      <c r="U68" s="34"/>
      <c r="Y68" s="34"/>
    </row>
    <row r="69" spans="2:25" ht="15" customHeight="1" x14ac:dyDescent="0.25">
      <c r="E69" s="33"/>
      <c r="U69" s="34"/>
      <c r="Y69" s="34"/>
    </row>
    <row r="70" spans="2:25" ht="15" customHeight="1" x14ac:dyDescent="0.25">
      <c r="B70" s="41" t="s">
        <v>11</v>
      </c>
      <c r="C70" s="42"/>
      <c r="E70" s="34"/>
      <c r="F70" s="121" t="str">
        <f>IF(ISBLANK(D68),"",IF(D68&gt;D72,B68,B72))</f>
        <v/>
      </c>
      <c r="G70" s="120"/>
      <c r="H70" s="28"/>
      <c r="I70" s="32"/>
      <c r="U70" s="34"/>
      <c r="Y70" s="34"/>
    </row>
    <row r="71" spans="2:25" ht="15" customHeight="1" x14ac:dyDescent="0.25">
      <c r="E71" s="34"/>
      <c r="I71" s="33"/>
      <c r="U71" s="34"/>
      <c r="Y71" s="34"/>
    </row>
    <row r="72" spans="2:25" ht="15" customHeight="1" x14ac:dyDescent="0.25">
      <c r="B72" s="119" t="str">
        <f ca="1">IF(LEFT(A73,1)="-",IF(ISBLANK(INDIRECT(ADDRESS(2^MID(A73,2,1)+2+(MID(A73,3,2)-1)*2^(MID(A73,2,1)+2),MID(A73,2,1)*4,,,A72))),"",IF(INDIRECT(ADDRESS(2^MID(A73,2,1)+2+(MID(A73,3,2)-1)*2^(MID(A73,2,1)+2),MID(A73,2,1)*4,,,A72))&gt;INDIRECT(ADDRESS(2^(1+MID(A73,2,1))+2^MID(A73,2,1)+2+(MID(A73,3,2)-1)*2^(MID(A73,2,1)+2),MID(A73,2,1)*4,,,A72)),INDIRECT(ADDRESS(2^(1+MID(A73,2,1))+2^MID(A73,2,1)+2+(MID(A73,3,2)-1)*2^(MID(A73,2,1)+2),MID(A73,2,1)*4-2,,,A72)),INDIRECT(ADDRESS(2^MID(A73,2,1)+2+(MID(A73,3,2)-1)*2^(MID(A73,2,1)+2),MID(A73,2,1)*4-2,,,A72)))),IF(LEFT(A72,1)="X",IFERROR(INDIRECT(ADDRESS(MATCH(A73,OFFSET(INDIRECT(ADDRESS(1,3,,,A72)),0,0,200,1),0),2,,,A72)),""),IFERROR(INDIRECT(ADDRESS(MATCH(A73,OFFSET(INDIRECT(ADDRESS(3,2,,,A72)),1,6+MAX(OFFSET(INDIRECT(ADDRESS(3,2,,,A72)),0,0,1,20)),2*MAX(OFFSET(INDIRECT(ADDRESS(3,2,,,A72)),0,0,1,20)),1),0)+3,3,,,A72)),"")))</f>
        <v/>
      </c>
      <c r="C72" s="120"/>
      <c r="D72" s="28"/>
      <c r="E72" s="35"/>
      <c r="I72" s="34"/>
      <c r="U72" s="34"/>
      <c r="Y72" s="34"/>
    </row>
    <row r="73" spans="2:25" ht="15" customHeight="1" x14ac:dyDescent="0.25">
      <c r="I73" s="34"/>
      <c r="U73" s="34"/>
      <c r="Y73" s="34"/>
    </row>
    <row r="74" spans="2:25" ht="15" customHeight="1" x14ac:dyDescent="0.25">
      <c r="F74" s="41" t="s">
        <v>11</v>
      </c>
      <c r="H74" s="42"/>
      <c r="I74" s="34"/>
      <c r="J74" s="121" t="str">
        <f>IF(ISBLANK(H70),"",IF(H70&gt;H78,F70,F78))</f>
        <v/>
      </c>
      <c r="K74" s="119"/>
      <c r="L74" s="28"/>
      <c r="M74" s="32"/>
      <c r="U74" s="34"/>
      <c r="Y74" s="34"/>
    </row>
    <row r="75" spans="2:25" ht="15" customHeight="1" x14ac:dyDescent="0.25">
      <c r="I75" s="34"/>
      <c r="M75" s="33"/>
      <c r="U75" s="34"/>
      <c r="Y75" s="34"/>
    </row>
    <row r="76" spans="2:25" ht="15" customHeight="1" x14ac:dyDescent="0.25">
      <c r="B76" s="119" t="str">
        <f ca="1">IF(LEFT(A77,1)="-",IF(ISBLANK(INDIRECT(ADDRESS(2^MID(A77,2,1)+2+(MID(A77,3,2)-1)*2^(MID(A77,2,1)+2),MID(A77,2,1)*4,,,A76))),"",IF(INDIRECT(ADDRESS(2^MID(A77,2,1)+2+(MID(A77,3,2)-1)*2^(MID(A77,2,1)+2),MID(A77,2,1)*4,,,A76))&gt;INDIRECT(ADDRESS(2^(1+MID(A77,2,1))+2^MID(A77,2,1)+2+(MID(A77,3,2)-1)*2^(MID(A77,2,1)+2),MID(A77,2,1)*4,,,A76)),INDIRECT(ADDRESS(2^(1+MID(A77,2,1))+2^MID(A77,2,1)+2+(MID(A77,3,2)-1)*2^(MID(A77,2,1)+2),MID(A77,2,1)*4-2,,,A76)),INDIRECT(ADDRESS(2^MID(A77,2,1)+2+(MID(A77,3,2)-1)*2^(MID(A77,2,1)+2),MID(A77,2,1)*4-2,,,A76)))),IF(LEFT(A76,1)="X",IFERROR(INDIRECT(ADDRESS(MATCH(A77,OFFSET(INDIRECT(ADDRESS(1,3,,,A76)),0,0,200,1),0),2,,,A76)),""),IFERROR(INDIRECT(ADDRESS(MATCH(A77,OFFSET(INDIRECT(ADDRESS(3,2,,,A76)),1,6+MAX(OFFSET(INDIRECT(ADDRESS(3,2,,,A76)),0,0,1,20)),2*MAX(OFFSET(INDIRECT(ADDRESS(3,2,,,A76)),0,0,1,20)),1),0)+3,3,,,A76)),"")))</f>
        <v/>
      </c>
      <c r="C76" s="120"/>
      <c r="D76" s="28"/>
      <c r="E76" s="32"/>
      <c r="I76" s="34"/>
      <c r="M76" s="34"/>
      <c r="U76" s="34"/>
      <c r="Y76" s="34"/>
    </row>
    <row r="77" spans="2:25" ht="15" customHeight="1" x14ac:dyDescent="0.25">
      <c r="E77" s="33"/>
      <c r="I77" s="34"/>
      <c r="M77" s="34"/>
      <c r="U77" s="34"/>
      <c r="Y77" s="34"/>
    </row>
    <row r="78" spans="2:25" ht="15" customHeight="1" x14ac:dyDescent="0.25">
      <c r="B78" s="41" t="s">
        <v>11</v>
      </c>
      <c r="C78" s="42"/>
      <c r="E78" s="34"/>
      <c r="F78" s="121" t="str">
        <f>IF(ISBLANK(D76),"",IF(D76&gt;D80,B76,B80))</f>
        <v/>
      </c>
      <c r="G78" s="120"/>
      <c r="H78" s="28"/>
      <c r="I78" s="35"/>
      <c r="M78" s="34"/>
      <c r="U78" s="34"/>
      <c r="Y78" s="34"/>
    </row>
    <row r="79" spans="2:25" ht="15" customHeight="1" x14ac:dyDescent="0.25">
      <c r="E79" s="34"/>
      <c r="M79" s="34"/>
      <c r="U79" s="34"/>
      <c r="Y79" s="34"/>
    </row>
    <row r="80" spans="2:25" ht="15" customHeight="1" x14ac:dyDescent="0.25">
      <c r="B80" s="119" t="str">
        <f ca="1">IF(LEFT(A81,1)="-",IF(ISBLANK(INDIRECT(ADDRESS(2^MID(A81,2,1)+2+(MID(A81,3,2)-1)*2^(MID(A81,2,1)+2),MID(A81,2,1)*4,,,A80))),"",IF(INDIRECT(ADDRESS(2^MID(A81,2,1)+2+(MID(A81,3,2)-1)*2^(MID(A81,2,1)+2),MID(A81,2,1)*4,,,A80))&gt;INDIRECT(ADDRESS(2^(1+MID(A81,2,1))+2^MID(A81,2,1)+2+(MID(A81,3,2)-1)*2^(MID(A81,2,1)+2),MID(A81,2,1)*4,,,A80)),INDIRECT(ADDRESS(2^(1+MID(A81,2,1))+2^MID(A81,2,1)+2+(MID(A81,3,2)-1)*2^(MID(A81,2,1)+2),MID(A81,2,1)*4-2,,,A80)),INDIRECT(ADDRESS(2^MID(A81,2,1)+2+(MID(A81,3,2)-1)*2^(MID(A81,2,1)+2),MID(A81,2,1)*4-2,,,A80)))),IF(LEFT(A80,1)="X",IFERROR(INDIRECT(ADDRESS(MATCH(A81,OFFSET(INDIRECT(ADDRESS(1,3,,,A80)),0,0,200,1),0),2,,,A80)),""),IFERROR(INDIRECT(ADDRESS(MATCH(A81,OFFSET(INDIRECT(ADDRESS(3,2,,,A80)),1,6+MAX(OFFSET(INDIRECT(ADDRESS(3,2,,,A80)),0,0,1,20)),2*MAX(OFFSET(INDIRECT(ADDRESS(3,2,,,A80)),0,0,1,20)),1),0)+3,3,,,A80)),"")))</f>
        <v/>
      </c>
      <c r="C80" s="120"/>
      <c r="D80" s="28"/>
      <c r="E80" s="35"/>
      <c r="M80" s="34"/>
      <c r="U80" s="34"/>
      <c r="Y80" s="34"/>
    </row>
    <row r="81" spans="2:25" ht="15" customHeight="1" x14ac:dyDescent="0.25">
      <c r="M81" s="34"/>
      <c r="U81" s="34"/>
      <c r="Y81" s="34"/>
    </row>
    <row r="82" spans="2:25" ht="15" customHeight="1" x14ac:dyDescent="0.25">
      <c r="J82" s="41" t="s">
        <v>11</v>
      </c>
      <c r="L82" s="42"/>
      <c r="M82" s="34"/>
      <c r="N82" s="121" t="str">
        <f>IF(ISBLANK(L74),"",IF(L74&gt;L90,J74,J90))</f>
        <v/>
      </c>
      <c r="O82" s="119"/>
      <c r="P82" s="28"/>
      <c r="Q82" s="32"/>
      <c r="U82" s="34"/>
      <c r="Y82" s="34"/>
    </row>
    <row r="83" spans="2:25" ht="15" customHeight="1" x14ac:dyDescent="0.25">
      <c r="M83" s="34"/>
      <c r="P83" s="36"/>
      <c r="Q83" s="33"/>
      <c r="U83" s="34"/>
      <c r="Y83" s="34"/>
    </row>
    <row r="84" spans="2:25" ht="15" customHeight="1" x14ac:dyDescent="0.25">
      <c r="B84" s="119" t="str">
        <f ca="1">IF(LEFT(A85,1)="-",IF(ISBLANK(INDIRECT(ADDRESS(2^MID(A85,2,1)+2+(MID(A85,3,2)-1)*2^(MID(A85,2,1)+2),MID(A85,2,1)*4,,,A84))),"",IF(INDIRECT(ADDRESS(2^MID(A85,2,1)+2+(MID(A85,3,2)-1)*2^(MID(A85,2,1)+2),MID(A85,2,1)*4,,,A84))&gt;INDIRECT(ADDRESS(2^(1+MID(A85,2,1))+2^MID(A85,2,1)+2+(MID(A85,3,2)-1)*2^(MID(A85,2,1)+2),MID(A85,2,1)*4,,,A84)),INDIRECT(ADDRESS(2^(1+MID(A85,2,1))+2^MID(A85,2,1)+2+(MID(A85,3,2)-1)*2^(MID(A85,2,1)+2),MID(A85,2,1)*4-2,,,A84)),INDIRECT(ADDRESS(2^MID(A85,2,1)+2+(MID(A85,3,2)-1)*2^(MID(A85,2,1)+2),MID(A85,2,1)*4-2,,,A84)))),IF(LEFT(A84,1)="X",IFERROR(INDIRECT(ADDRESS(MATCH(A85,OFFSET(INDIRECT(ADDRESS(1,3,,,A84)),0,0,200,1),0),2,,,A84)),""),IFERROR(INDIRECT(ADDRESS(MATCH(A85,OFFSET(INDIRECT(ADDRESS(3,2,,,A84)),1,6+MAX(OFFSET(INDIRECT(ADDRESS(3,2,,,A84)),0,0,1,20)),2*MAX(OFFSET(INDIRECT(ADDRESS(3,2,,,A84)),0,0,1,20)),1),0)+3,3,,,A84)),"")))</f>
        <v/>
      </c>
      <c r="C84" s="120"/>
      <c r="D84" s="28"/>
      <c r="E84" s="32"/>
      <c r="M84" s="34"/>
      <c r="Q84" s="34"/>
      <c r="U84" s="34"/>
      <c r="Y84" s="34"/>
    </row>
    <row r="85" spans="2:25" ht="15" customHeight="1" x14ac:dyDescent="0.25">
      <c r="E85" s="33"/>
      <c r="M85" s="34"/>
      <c r="Q85" s="34"/>
      <c r="U85" s="34"/>
      <c r="Y85" s="34"/>
    </row>
    <row r="86" spans="2:25" ht="15" customHeight="1" x14ac:dyDescent="0.25">
      <c r="B86" s="41" t="s">
        <v>11</v>
      </c>
      <c r="C86" s="42"/>
      <c r="E86" s="34"/>
      <c r="F86" s="121" t="str">
        <f>IF(ISBLANK(D84),"",IF(D84&gt;D88,B84,B88))</f>
        <v/>
      </c>
      <c r="G86" s="120"/>
      <c r="H86" s="28"/>
      <c r="I86" s="32"/>
      <c r="M86" s="34"/>
      <c r="Q86" s="34"/>
      <c r="U86" s="34"/>
      <c r="Y86" s="34"/>
    </row>
    <row r="87" spans="2:25" ht="15" customHeight="1" x14ac:dyDescent="0.25">
      <c r="C87" s="42"/>
      <c r="E87" s="34"/>
      <c r="I87" s="33"/>
      <c r="M87" s="34"/>
      <c r="Q87" s="34"/>
      <c r="U87" s="34"/>
      <c r="Y87" s="34"/>
    </row>
    <row r="88" spans="2:25" ht="15" customHeight="1" x14ac:dyDescent="0.25">
      <c r="B88" s="119" t="str">
        <f ca="1">IF(LEFT(A89,1)="-",IF(ISBLANK(INDIRECT(ADDRESS(2^MID(A89,2,1)+2+(MID(A89,3,2)-1)*2^(MID(A89,2,1)+2),MID(A89,2,1)*4,,,A88))),"",IF(INDIRECT(ADDRESS(2^MID(A89,2,1)+2+(MID(A89,3,2)-1)*2^(MID(A89,2,1)+2),MID(A89,2,1)*4,,,A88))&gt;INDIRECT(ADDRESS(2^(1+MID(A89,2,1))+2^MID(A89,2,1)+2+(MID(A89,3,2)-1)*2^(MID(A89,2,1)+2),MID(A89,2,1)*4,,,A88)),INDIRECT(ADDRESS(2^(1+MID(A89,2,1))+2^MID(A89,2,1)+2+(MID(A89,3,2)-1)*2^(MID(A89,2,1)+2),MID(A89,2,1)*4-2,,,A88)),INDIRECT(ADDRESS(2^MID(A89,2,1)+2+(MID(A89,3,2)-1)*2^(MID(A89,2,1)+2),MID(A89,2,1)*4-2,,,A88)))),IF(LEFT(A88,1)="X",IFERROR(INDIRECT(ADDRESS(MATCH(A89,OFFSET(INDIRECT(ADDRESS(1,3,,,A88)),0,0,200,1),0),2,,,A88)),""),IFERROR(INDIRECT(ADDRESS(MATCH(A89,OFFSET(INDIRECT(ADDRESS(3,2,,,A88)),1,6+MAX(OFFSET(INDIRECT(ADDRESS(3,2,,,A88)),0,0,1,20)),2*MAX(OFFSET(INDIRECT(ADDRESS(3,2,,,A88)),0,0,1,20)),1),0)+3,3,,,A88)),"")))</f>
        <v/>
      </c>
      <c r="C88" s="120"/>
      <c r="D88" s="28"/>
      <c r="E88" s="35"/>
      <c r="I88" s="34"/>
      <c r="M88" s="34"/>
      <c r="Q88" s="34"/>
      <c r="U88" s="34"/>
      <c r="Y88" s="34"/>
    </row>
    <row r="89" spans="2:25" ht="15" customHeight="1" x14ac:dyDescent="0.25">
      <c r="C89" s="42"/>
      <c r="I89" s="34"/>
      <c r="M89" s="34"/>
      <c r="Q89" s="34"/>
      <c r="U89" s="34"/>
      <c r="Y89" s="34"/>
    </row>
    <row r="90" spans="2:25" ht="15" customHeight="1" x14ac:dyDescent="0.25">
      <c r="C90" s="42"/>
      <c r="F90" s="41" t="s">
        <v>11</v>
      </c>
      <c r="H90" s="42"/>
      <c r="I90" s="34"/>
      <c r="J90" s="121" t="str">
        <f>IF(ISBLANK(H86),"",IF(H86&gt;H94,F86,F94))</f>
        <v/>
      </c>
      <c r="K90" s="120"/>
      <c r="L90" s="28"/>
      <c r="M90" s="35"/>
      <c r="Q90" s="34"/>
      <c r="U90" s="34"/>
      <c r="Y90" s="34"/>
    </row>
    <row r="91" spans="2:25" ht="15" customHeight="1" x14ac:dyDescent="0.25">
      <c r="C91" s="42"/>
      <c r="I91" s="34"/>
      <c r="Q91" s="34"/>
      <c r="U91" s="34"/>
      <c r="Y91" s="34"/>
    </row>
    <row r="92" spans="2:25" ht="15" customHeight="1" x14ac:dyDescent="0.25">
      <c r="B92" s="119" t="str">
        <f ca="1">IF(LEFT(A93,1)="-",IF(ISBLANK(INDIRECT(ADDRESS(2^MID(A93,2,1)+2+(MID(A93,3,2)-1)*2^(MID(A93,2,1)+2),MID(A93,2,1)*4,,,A92))),"",IF(INDIRECT(ADDRESS(2^MID(A93,2,1)+2+(MID(A93,3,2)-1)*2^(MID(A93,2,1)+2),MID(A93,2,1)*4,,,A92))&gt;INDIRECT(ADDRESS(2^(1+MID(A93,2,1))+2^MID(A93,2,1)+2+(MID(A93,3,2)-1)*2^(MID(A93,2,1)+2),MID(A93,2,1)*4,,,A92)),INDIRECT(ADDRESS(2^(1+MID(A93,2,1))+2^MID(A93,2,1)+2+(MID(A93,3,2)-1)*2^(MID(A93,2,1)+2),MID(A93,2,1)*4-2,,,A92)),INDIRECT(ADDRESS(2^MID(A93,2,1)+2+(MID(A93,3,2)-1)*2^(MID(A93,2,1)+2),MID(A93,2,1)*4-2,,,A92)))),IF(LEFT(A92,1)="X",IFERROR(INDIRECT(ADDRESS(MATCH(A93,OFFSET(INDIRECT(ADDRESS(1,3,,,A92)),0,0,200,1),0),2,,,A92)),""),IFERROR(INDIRECT(ADDRESS(MATCH(A93,OFFSET(INDIRECT(ADDRESS(3,2,,,A92)),1,6+MAX(OFFSET(INDIRECT(ADDRESS(3,2,,,A92)),0,0,1,20)),2*MAX(OFFSET(INDIRECT(ADDRESS(3,2,,,A92)),0,0,1,20)),1),0)+3,3,,,A92)),"")))</f>
        <v/>
      </c>
      <c r="C92" s="120"/>
      <c r="D92" s="28"/>
      <c r="E92" s="32"/>
      <c r="I92" s="34"/>
      <c r="Q92" s="34"/>
      <c r="U92" s="34"/>
      <c r="Y92" s="34"/>
    </row>
    <row r="93" spans="2:25" ht="15" customHeight="1" x14ac:dyDescent="0.25">
      <c r="C93" s="42"/>
      <c r="E93" s="33"/>
      <c r="I93" s="34"/>
      <c r="Q93" s="34"/>
      <c r="U93" s="34"/>
      <c r="Y93" s="34"/>
    </row>
    <row r="94" spans="2:25" ht="15" customHeight="1" x14ac:dyDescent="0.25">
      <c r="B94" s="41" t="s">
        <v>11</v>
      </c>
      <c r="C94" s="42"/>
      <c r="E94" s="34"/>
      <c r="F94" s="121" t="str">
        <f>IF(ISBLANK(D92),"",IF(D92&gt;D96,B92,B96))</f>
        <v/>
      </c>
      <c r="G94" s="120"/>
      <c r="H94" s="28"/>
      <c r="I94" s="35"/>
      <c r="Q94" s="34"/>
      <c r="U94" s="34"/>
      <c r="Y94" s="34"/>
    </row>
    <row r="95" spans="2:25" ht="15" customHeight="1" x14ac:dyDescent="0.25">
      <c r="E95" s="34"/>
      <c r="Q95" s="34"/>
      <c r="U95" s="34"/>
      <c r="Y95" s="34"/>
    </row>
    <row r="96" spans="2:25" ht="15" customHeight="1" x14ac:dyDescent="0.25">
      <c r="B96" s="119" t="str">
        <f ca="1">IF(LEFT(A97,1)="-",IF(ISBLANK(INDIRECT(ADDRESS(2^MID(A97,2,1)+2+(MID(A97,3,2)-1)*2^(MID(A97,2,1)+2),MID(A97,2,1)*4,,,A96))),"",IF(INDIRECT(ADDRESS(2^MID(A97,2,1)+2+(MID(A97,3,2)-1)*2^(MID(A97,2,1)+2),MID(A97,2,1)*4,,,A96))&gt;INDIRECT(ADDRESS(2^(1+MID(A97,2,1))+2^MID(A97,2,1)+2+(MID(A97,3,2)-1)*2^(MID(A97,2,1)+2),MID(A97,2,1)*4,,,A96)),INDIRECT(ADDRESS(2^(1+MID(A97,2,1))+2^MID(A97,2,1)+2+(MID(A97,3,2)-1)*2^(MID(A97,2,1)+2),MID(A97,2,1)*4-2,,,A96)),INDIRECT(ADDRESS(2^MID(A97,2,1)+2+(MID(A97,3,2)-1)*2^(MID(A97,2,1)+2),MID(A97,2,1)*4-2,,,A96)))),IF(LEFT(A96,1)="X",IFERROR(INDIRECT(ADDRESS(MATCH(A97,OFFSET(INDIRECT(ADDRESS(1,3,,,A96)),0,0,200,1),0),2,,,A96)),""),IFERROR(INDIRECT(ADDRESS(MATCH(A97,OFFSET(INDIRECT(ADDRESS(3,2,,,A96)),1,6+MAX(OFFSET(INDIRECT(ADDRESS(3,2,,,A96)),0,0,1,20)),2*MAX(OFFSET(INDIRECT(ADDRESS(3,2,,,A96)),0,0,1,20)),1),0)+3,3,,,A96)),"")))</f>
        <v/>
      </c>
      <c r="C96" s="120"/>
      <c r="D96" s="28"/>
      <c r="E96" s="35"/>
      <c r="Q96" s="34"/>
      <c r="U96" s="34"/>
      <c r="Y96" s="34"/>
    </row>
    <row r="97" spans="2:25" ht="15" customHeight="1" x14ac:dyDescent="0.25">
      <c r="Q97" s="34"/>
      <c r="U97" s="34"/>
      <c r="Y97" s="34"/>
    </row>
    <row r="98" spans="2:25" ht="15" customHeight="1" x14ac:dyDescent="0.25">
      <c r="N98" s="41" t="s">
        <v>11</v>
      </c>
      <c r="P98" s="42"/>
      <c r="Q98" s="34"/>
      <c r="R98" s="121" t="str">
        <f>IF(ISBLANK(P82),"",IF(P82&gt;P114,N82,N114))</f>
        <v/>
      </c>
      <c r="S98" s="119"/>
      <c r="T98" s="28"/>
      <c r="U98" s="35"/>
      <c r="Y98" s="34"/>
    </row>
    <row r="99" spans="2:25" ht="15" customHeight="1" x14ac:dyDescent="0.25">
      <c r="Q99" s="34"/>
      <c r="Y99" s="34"/>
    </row>
    <row r="100" spans="2:25" ht="15" customHeight="1" x14ac:dyDescent="0.25">
      <c r="B100" s="119" t="str">
        <f ca="1">IF(LEFT(A101,1)="-",IF(ISBLANK(INDIRECT(ADDRESS(2^MID(A101,2,1)+2+(MID(A101,3,2)-1)*2^(MID(A101,2,1)+2),MID(A101,2,1)*4,,,A100))),"",IF(INDIRECT(ADDRESS(2^MID(A101,2,1)+2+(MID(A101,3,2)-1)*2^(MID(A101,2,1)+2),MID(A101,2,1)*4,,,A100))&gt;INDIRECT(ADDRESS(2^(1+MID(A101,2,1))+2^MID(A101,2,1)+2+(MID(A101,3,2)-1)*2^(MID(A101,2,1)+2),MID(A101,2,1)*4,,,A100)),INDIRECT(ADDRESS(2^(1+MID(A101,2,1))+2^MID(A101,2,1)+2+(MID(A101,3,2)-1)*2^(MID(A101,2,1)+2),MID(A101,2,1)*4-2,,,A100)),INDIRECT(ADDRESS(2^MID(A101,2,1)+2+(MID(A101,3,2)-1)*2^(MID(A101,2,1)+2),MID(A101,2,1)*4-2,,,A100)))),IF(LEFT(A100,1)="X",IFERROR(INDIRECT(ADDRESS(MATCH(A101,OFFSET(INDIRECT(ADDRESS(1,3,,,A100)),0,0,200,1),0),2,,,A100)),""),IFERROR(INDIRECT(ADDRESS(MATCH(A101,OFFSET(INDIRECT(ADDRESS(3,2,,,A100)),1,6+MAX(OFFSET(INDIRECT(ADDRESS(3,2,,,A100)),0,0,1,20)),2*MAX(OFFSET(INDIRECT(ADDRESS(3,2,,,A100)),0,0,1,20)),1),0)+3,3,,,A100)),"")))</f>
        <v/>
      </c>
      <c r="C100" s="120"/>
      <c r="D100" s="28"/>
      <c r="E100" s="32"/>
      <c r="Q100" s="34"/>
      <c r="Y100" s="34"/>
    </row>
    <row r="101" spans="2:25" ht="15" customHeight="1" x14ac:dyDescent="0.25">
      <c r="E101" s="33"/>
      <c r="Q101" s="34"/>
      <c r="Y101" s="34"/>
    </row>
    <row r="102" spans="2:25" ht="15" customHeight="1" x14ac:dyDescent="0.25">
      <c r="B102" s="41" t="s">
        <v>11</v>
      </c>
      <c r="C102" s="42"/>
      <c r="E102" s="34"/>
      <c r="F102" s="121" t="str">
        <f>IF(ISBLANK(D100),"",IF(D100&gt;D104,B100,B104))</f>
        <v/>
      </c>
      <c r="G102" s="120"/>
      <c r="H102" s="28"/>
      <c r="I102" s="32"/>
      <c r="Q102" s="34"/>
      <c r="Y102" s="34"/>
    </row>
    <row r="103" spans="2:25" ht="15" customHeight="1" x14ac:dyDescent="0.25">
      <c r="E103" s="34"/>
      <c r="I103" s="33"/>
      <c r="Q103" s="34"/>
      <c r="Y103" s="34"/>
    </row>
    <row r="104" spans="2:25" ht="15" customHeight="1" x14ac:dyDescent="0.25">
      <c r="B104" s="119" t="str">
        <f ca="1">IF(LEFT(A105,1)="-",IF(ISBLANK(INDIRECT(ADDRESS(2^MID(A105,2,1)+2+(MID(A105,3,2)-1)*2^(MID(A105,2,1)+2),MID(A105,2,1)*4,,,A104))),"",IF(INDIRECT(ADDRESS(2^MID(A105,2,1)+2+(MID(A105,3,2)-1)*2^(MID(A105,2,1)+2),MID(A105,2,1)*4,,,A104))&gt;INDIRECT(ADDRESS(2^(1+MID(A105,2,1))+2^MID(A105,2,1)+2+(MID(A105,3,2)-1)*2^(MID(A105,2,1)+2),MID(A105,2,1)*4,,,A104)),INDIRECT(ADDRESS(2^(1+MID(A105,2,1))+2^MID(A105,2,1)+2+(MID(A105,3,2)-1)*2^(MID(A105,2,1)+2),MID(A105,2,1)*4-2,,,A104)),INDIRECT(ADDRESS(2^MID(A105,2,1)+2+(MID(A105,3,2)-1)*2^(MID(A105,2,1)+2),MID(A105,2,1)*4-2,,,A104)))),IF(LEFT(A104,1)="X",IFERROR(INDIRECT(ADDRESS(MATCH(A105,OFFSET(INDIRECT(ADDRESS(1,3,,,A104)),0,0,200,1),0),2,,,A104)),""),IFERROR(INDIRECT(ADDRESS(MATCH(A105,OFFSET(INDIRECT(ADDRESS(3,2,,,A104)),1,6+MAX(OFFSET(INDIRECT(ADDRESS(3,2,,,A104)),0,0,1,20)),2*MAX(OFFSET(INDIRECT(ADDRESS(3,2,,,A104)),0,0,1,20)),1),0)+3,3,,,A104)),"")))</f>
        <v/>
      </c>
      <c r="C104" s="120"/>
      <c r="D104" s="28"/>
      <c r="E104" s="35"/>
      <c r="I104" s="34"/>
      <c r="Q104" s="34"/>
      <c r="Y104" s="34"/>
    </row>
    <row r="105" spans="2:25" ht="15" customHeight="1" x14ac:dyDescent="0.25">
      <c r="I105" s="34"/>
      <c r="Q105" s="34"/>
      <c r="Y105" s="34"/>
    </row>
    <row r="106" spans="2:25" ht="15" customHeight="1" x14ac:dyDescent="0.25">
      <c r="F106" s="41" t="s">
        <v>11</v>
      </c>
      <c r="H106" s="42"/>
      <c r="I106" s="34"/>
      <c r="J106" s="121" t="str">
        <f>IF(ISBLANK(H102),"",IF(H102&gt;H110,F102,F110))</f>
        <v/>
      </c>
      <c r="K106" s="119"/>
      <c r="L106" s="28"/>
      <c r="M106" s="32"/>
      <c r="Q106" s="34"/>
      <c r="Y106" s="34"/>
    </row>
    <row r="107" spans="2:25" ht="15" customHeight="1" x14ac:dyDescent="0.25">
      <c r="I107" s="34"/>
      <c r="M107" s="33"/>
      <c r="Q107" s="34"/>
      <c r="Y107" s="34"/>
    </row>
    <row r="108" spans="2:25" ht="15" customHeight="1" x14ac:dyDescent="0.25">
      <c r="B108" s="119" t="str">
        <f ca="1">IF(LEFT(A109,1)="-",IF(ISBLANK(INDIRECT(ADDRESS(2^MID(A109,2,1)+2+(MID(A109,3,2)-1)*2^(MID(A109,2,1)+2),MID(A109,2,1)*4,,,A108))),"",IF(INDIRECT(ADDRESS(2^MID(A109,2,1)+2+(MID(A109,3,2)-1)*2^(MID(A109,2,1)+2),MID(A109,2,1)*4,,,A108))&gt;INDIRECT(ADDRESS(2^(1+MID(A109,2,1))+2^MID(A109,2,1)+2+(MID(A109,3,2)-1)*2^(MID(A109,2,1)+2),MID(A109,2,1)*4,,,A108)),INDIRECT(ADDRESS(2^(1+MID(A109,2,1))+2^MID(A109,2,1)+2+(MID(A109,3,2)-1)*2^(MID(A109,2,1)+2),MID(A109,2,1)*4-2,,,A108)),INDIRECT(ADDRESS(2^MID(A109,2,1)+2+(MID(A109,3,2)-1)*2^(MID(A109,2,1)+2),MID(A109,2,1)*4-2,,,A108)))),IF(LEFT(A108,1)="X",IFERROR(INDIRECT(ADDRESS(MATCH(A109,OFFSET(INDIRECT(ADDRESS(1,3,,,A108)),0,0,200,1),0),2,,,A108)),""),IFERROR(INDIRECT(ADDRESS(MATCH(A109,OFFSET(INDIRECT(ADDRESS(3,2,,,A108)),1,6+MAX(OFFSET(INDIRECT(ADDRESS(3,2,,,A108)),0,0,1,20)),2*MAX(OFFSET(INDIRECT(ADDRESS(3,2,,,A108)),0,0,1,20)),1),0)+3,3,,,A108)),"")))</f>
        <v/>
      </c>
      <c r="C108" s="120"/>
      <c r="D108" s="28"/>
      <c r="E108" s="32"/>
      <c r="I108" s="34"/>
      <c r="M108" s="34"/>
      <c r="Q108" s="34"/>
      <c r="Y108" s="34"/>
    </row>
    <row r="109" spans="2:25" ht="15" customHeight="1" x14ac:dyDescent="0.25">
      <c r="E109" s="33"/>
      <c r="I109" s="34"/>
      <c r="M109" s="34"/>
      <c r="Q109" s="34"/>
      <c r="Y109" s="34"/>
    </row>
    <row r="110" spans="2:25" ht="15" customHeight="1" x14ac:dyDescent="0.25">
      <c r="B110" s="41" t="s">
        <v>11</v>
      </c>
      <c r="C110" s="42"/>
      <c r="E110" s="34"/>
      <c r="F110" s="121" t="str">
        <f>IF(ISBLANK(D108),"",IF(D108&gt;D112,B108,B112))</f>
        <v/>
      </c>
      <c r="G110" s="120"/>
      <c r="H110" s="28"/>
      <c r="I110" s="35"/>
      <c r="M110" s="34"/>
      <c r="Q110" s="34"/>
      <c r="Y110" s="34"/>
    </row>
    <row r="111" spans="2:25" ht="15" customHeight="1" x14ac:dyDescent="0.25">
      <c r="E111" s="34"/>
      <c r="M111" s="34"/>
      <c r="Q111" s="34"/>
      <c r="Y111" s="34"/>
    </row>
    <row r="112" spans="2:25" ht="15" customHeight="1" x14ac:dyDescent="0.25">
      <c r="B112" s="119" t="str">
        <f ca="1">IF(LEFT(A113,1)="-",IF(ISBLANK(INDIRECT(ADDRESS(2^MID(A113,2,1)+2+(MID(A113,3,2)-1)*2^(MID(A113,2,1)+2),MID(A113,2,1)*4,,,A112))),"",IF(INDIRECT(ADDRESS(2^MID(A113,2,1)+2+(MID(A113,3,2)-1)*2^(MID(A113,2,1)+2),MID(A113,2,1)*4,,,A112))&gt;INDIRECT(ADDRESS(2^(1+MID(A113,2,1))+2^MID(A113,2,1)+2+(MID(A113,3,2)-1)*2^(MID(A113,2,1)+2),MID(A113,2,1)*4,,,A112)),INDIRECT(ADDRESS(2^(1+MID(A113,2,1))+2^MID(A113,2,1)+2+(MID(A113,3,2)-1)*2^(MID(A113,2,1)+2),MID(A113,2,1)*4-2,,,A112)),INDIRECT(ADDRESS(2^MID(A113,2,1)+2+(MID(A113,3,2)-1)*2^(MID(A113,2,1)+2),MID(A113,2,1)*4-2,,,A112)))),IF(LEFT(A112,1)="X",IFERROR(INDIRECT(ADDRESS(MATCH(A113,OFFSET(INDIRECT(ADDRESS(1,3,,,A112)),0,0,200,1),0),2,,,A112)),""),IFERROR(INDIRECT(ADDRESS(MATCH(A113,OFFSET(INDIRECT(ADDRESS(3,2,,,A112)),1,6+MAX(OFFSET(INDIRECT(ADDRESS(3,2,,,A112)),0,0,1,20)),2*MAX(OFFSET(INDIRECT(ADDRESS(3,2,,,A112)),0,0,1,20)),1),0)+3,3,,,A112)),"")))</f>
        <v/>
      </c>
      <c r="C112" s="120"/>
      <c r="D112" s="28"/>
      <c r="E112" s="35"/>
      <c r="M112" s="34"/>
      <c r="Q112" s="34"/>
      <c r="Y112" s="34"/>
    </row>
    <row r="113" spans="2:25" ht="15" customHeight="1" x14ac:dyDescent="0.25">
      <c r="M113" s="34"/>
      <c r="Q113" s="34"/>
      <c r="Y113" s="34"/>
    </row>
    <row r="114" spans="2:25" ht="15" customHeight="1" x14ac:dyDescent="0.25">
      <c r="J114" s="41" t="s">
        <v>11</v>
      </c>
      <c r="L114" s="42"/>
      <c r="M114" s="34"/>
      <c r="N114" s="121" t="str">
        <f>IF(ISBLANK(L106),"",IF(L106&gt;L122,J106,J122))</f>
        <v/>
      </c>
      <c r="O114" s="119"/>
      <c r="P114" s="28"/>
      <c r="Q114" s="35"/>
      <c r="Y114" s="34"/>
    </row>
    <row r="115" spans="2:25" ht="15" customHeight="1" x14ac:dyDescent="0.25">
      <c r="M115" s="34"/>
      <c r="Y115" s="34"/>
    </row>
    <row r="116" spans="2:25" ht="15" customHeight="1" x14ac:dyDescent="0.25">
      <c r="B116" s="119" t="str">
        <f ca="1">IF(LEFT(A117,1)="-",IF(ISBLANK(INDIRECT(ADDRESS(2^MID(A117,2,1)+2+(MID(A117,3,2)-1)*2^(MID(A117,2,1)+2),MID(A117,2,1)*4,,,A116))),"",IF(INDIRECT(ADDRESS(2^MID(A117,2,1)+2+(MID(A117,3,2)-1)*2^(MID(A117,2,1)+2),MID(A117,2,1)*4,,,A116))&gt;INDIRECT(ADDRESS(2^(1+MID(A117,2,1))+2^MID(A117,2,1)+2+(MID(A117,3,2)-1)*2^(MID(A117,2,1)+2),MID(A117,2,1)*4,,,A116)),INDIRECT(ADDRESS(2^(1+MID(A117,2,1))+2^MID(A117,2,1)+2+(MID(A117,3,2)-1)*2^(MID(A117,2,1)+2),MID(A117,2,1)*4-2,,,A116)),INDIRECT(ADDRESS(2^MID(A117,2,1)+2+(MID(A117,3,2)-1)*2^(MID(A117,2,1)+2),MID(A117,2,1)*4-2,,,A116)))),IF(LEFT(A116,1)="X",IFERROR(INDIRECT(ADDRESS(MATCH(A117,OFFSET(INDIRECT(ADDRESS(1,3,,,A116)),0,0,200,1),0),2,,,A116)),""),IFERROR(INDIRECT(ADDRESS(MATCH(A117,OFFSET(INDIRECT(ADDRESS(3,2,,,A116)),1,6+MAX(OFFSET(INDIRECT(ADDRESS(3,2,,,A116)),0,0,1,20)),2*MAX(OFFSET(INDIRECT(ADDRESS(3,2,,,A116)),0,0,1,20)),1),0)+3,3,,,A116)),"")))</f>
        <v/>
      </c>
      <c r="C116" s="120"/>
      <c r="D116" s="28"/>
      <c r="E116" s="32"/>
      <c r="M116" s="34"/>
      <c r="Y116" s="34"/>
    </row>
    <row r="117" spans="2:25" ht="15" customHeight="1" x14ac:dyDescent="0.25">
      <c r="E117" s="33"/>
      <c r="M117" s="34"/>
      <c r="Y117" s="34"/>
    </row>
    <row r="118" spans="2:25" ht="15" customHeight="1" x14ac:dyDescent="0.25">
      <c r="B118" s="41" t="s">
        <v>11</v>
      </c>
      <c r="C118" s="42"/>
      <c r="E118" s="34"/>
      <c r="F118" s="121" t="str">
        <f>IF(ISBLANK(D116),"",IF(D116&gt;D120,B116,B120))</f>
        <v/>
      </c>
      <c r="G118" s="120"/>
      <c r="H118" s="28"/>
      <c r="I118" s="32"/>
      <c r="M118" s="34"/>
      <c r="Y118" s="34"/>
    </row>
    <row r="119" spans="2:25" ht="15" customHeight="1" x14ac:dyDescent="0.25">
      <c r="E119" s="34"/>
      <c r="I119" s="33"/>
      <c r="M119" s="34"/>
      <c r="Y119" s="34"/>
    </row>
    <row r="120" spans="2:25" ht="15" customHeight="1" x14ac:dyDescent="0.25">
      <c r="B120" s="119" t="str">
        <f ca="1">IF(LEFT(A121,1)="-",IF(ISBLANK(INDIRECT(ADDRESS(2^MID(A121,2,1)+2+(MID(A121,3,2)-1)*2^(MID(A121,2,1)+2),MID(A121,2,1)*4,,,A120))),"",IF(INDIRECT(ADDRESS(2^MID(A121,2,1)+2+(MID(A121,3,2)-1)*2^(MID(A121,2,1)+2),MID(A121,2,1)*4,,,A120))&gt;INDIRECT(ADDRESS(2^(1+MID(A121,2,1))+2^MID(A121,2,1)+2+(MID(A121,3,2)-1)*2^(MID(A121,2,1)+2),MID(A121,2,1)*4,,,A120)),INDIRECT(ADDRESS(2^(1+MID(A121,2,1))+2^MID(A121,2,1)+2+(MID(A121,3,2)-1)*2^(MID(A121,2,1)+2),MID(A121,2,1)*4-2,,,A120)),INDIRECT(ADDRESS(2^MID(A121,2,1)+2+(MID(A121,3,2)-1)*2^(MID(A121,2,1)+2),MID(A121,2,1)*4-2,,,A120)))),IF(LEFT(A120,1)="X",IFERROR(INDIRECT(ADDRESS(MATCH(A121,OFFSET(INDIRECT(ADDRESS(1,3,,,A120)),0,0,200,1),0),2,,,A120)),""),IFERROR(INDIRECT(ADDRESS(MATCH(A121,OFFSET(INDIRECT(ADDRESS(3,2,,,A120)),1,6+MAX(OFFSET(INDIRECT(ADDRESS(3,2,,,A120)),0,0,1,20)),2*MAX(OFFSET(INDIRECT(ADDRESS(3,2,,,A120)),0,0,1,20)),1),0)+3,3,,,A120)),"")))</f>
        <v/>
      </c>
      <c r="C120" s="120"/>
      <c r="D120" s="28"/>
      <c r="E120" s="35"/>
      <c r="I120" s="34"/>
      <c r="M120" s="34"/>
      <c r="Y120" s="34"/>
    </row>
    <row r="121" spans="2:25" ht="15" customHeight="1" x14ac:dyDescent="0.25">
      <c r="I121" s="34"/>
      <c r="M121" s="34"/>
      <c r="Y121" s="34"/>
    </row>
    <row r="122" spans="2:25" ht="15" customHeight="1" x14ac:dyDescent="0.25">
      <c r="F122" s="41" t="s">
        <v>11</v>
      </c>
      <c r="H122" s="42"/>
      <c r="I122" s="34"/>
      <c r="J122" s="121" t="str">
        <f>IF(ISBLANK(H118),"",IF(H118&gt;H126,F118,F126))</f>
        <v/>
      </c>
      <c r="K122" s="120"/>
      <c r="L122" s="28"/>
      <c r="M122" s="35"/>
      <c r="Y122" s="34"/>
    </row>
    <row r="123" spans="2:25" ht="15" customHeight="1" x14ac:dyDescent="0.25">
      <c r="I123" s="34"/>
      <c r="Y123" s="34"/>
    </row>
    <row r="124" spans="2:25" ht="15" customHeight="1" x14ac:dyDescent="0.25">
      <c r="B124" s="119" t="str">
        <f ca="1">IF(LEFT(A125,1)="-",IF(ISBLANK(INDIRECT(ADDRESS(2^MID(A125,2,1)+2+(MID(A125,3,2)-1)*2^(MID(A125,2,1)+2),MID(A125,2,1)*4,,,A124))),"",IF(INDIRECT(ADDRESS(2^MID(A125,2,1)+2+(MID(A125,3,2)-1)*2^(MID(A125,2,1)+2),MID(A125,2,1)*4,,,A124))&gt;INDIRECT(ADDRESS(2^(1+MID(A125,2,1))+2^MID(A125,2,1)+2+(MID(A125,3,2)-1)*2^(MID(A125,2,1)+2),MID(A125,2,1)*4,,,A124)),INDIRECT(ADDRESS(2^(1+MID(A125,2,1))+2^MID(A125,2,1)+2+(MID(A125,3,2)-1)*2^(MID(A125,2,1)+2),MID(A125,2,1)*4-2,,,A124)),INDIRECT(ADDRESS(2^MID(A125,2,1)+2+(MID(A125,3,2)-1)*2^(MID(A125,2,1)+2),MID(A125,2,1)*4-2,,,A124)))),IF(LEFT(A124,1)="X",IFERROR(INDIRECT(ADDRESS(MATCH(A125,OFFSET(INDIRECT(ADDRESS(1,3,,,A124)),0,0,200,1),0),2,,,A124)),""),IFERROR(INDIRECT(ADDRESS(MATCH(A125,OFFSET(INDIRECT(ADDRESS(3,2,,,A124)),1,6+MAX(OFFSET(INDIRECT(ADDRESS(3,2,,,A124)),0,0,1,20)),2*MAX(OFFSET(INDIRECT(ADDRESS(3,2,,,A124)),0,0,1,20)),1),0)+3,3,,,A124)),"")))</f>
        <v/>
      </c>
      <c r="C124" s="120"/>
      <c r="D124" s="28"/>
      <c r="E124" s="32"/>
      <c r="I124" s="34"/>
      <c r="Y124" s="34"/>
    </row>
    <row r="125" spans="2:25" ht="15" customHeight="1" x14ac:dyDescent="0.25">
      <c r="E125" s="33"/>
      <c r="I125" s="34"/>
      <c r="Y125" s="34"/>
    </row>
    <row r="126" spans="2:25" ht="15" customHeight="1" x14ac:dyDescent="0.25">
      <c r="B126" s="41" t="s">
        <v>11</v>
      </c>
      <c r="C126" s="42"/>
      <c r="E126" s="34"/>
      <c r="F126" s="121" t="str">
        <f>IF(ISBLANK(D124),"",IF(D124&gt;D128,B124,B128))</f>
        <v/>
      </c>
      <c r="G126" s="120"/>
      <c r="H126" s="28"/>
      <c r="I126" s="35"/>
      <c r="Y126" s="34"/>
    </row>
    <row r="127" spans="2:25" ht="15" customHeight="1" x14ac:dyDescent="0.25">
      <c r="C127" s="42"/>
      <c r="E127" s="34"/>
      <c r="Y127" s="34"/>
    </row>
    <row r="128" spans="2:25" ht="15" customHeight="1" x14ac:dyDescent="0.25">
      <c r="B128" s="119" t="str">
        <f ca="1">IF(LEFT(A129,1)="-",IF(ISBLANK(INDIRECT(ADDRESS(2^MID(A129,2,1)+2+(MID(A129,3,2)-1)*2^(MID(A129,2,1)+2),MID(A129,2,1)*4,,,A128))),"",IF(INDIRECT(ADDRESS(2^MID(A129,2,1)+2+(MID(A129,3,2)-1)*2^(MID(A129,2,1)+2),MID(A129,2,1)*4,,,A128))&gt;INDIRECT(ADDRESS(2^(1+MID(A129,2,1))+2^MID(A129,2,1)+2+(MID(A129,3,2)-1)*2^(MID(A129,2,1)+2),MID(A129,2,1)*4,,,A128)),INDIRECT(ADDRESS(2^(1+MID(A129,2,1))+2^MID(A129,2,1)+2+(MID(A129,3,2)-1)*2^(MID(A129,2,1)+2),MID(A129,2,1)*4-2,,,A128)),INDIRECT(ADDRESS(2^MID(A129,2,1)+2+(MID(A129,3,2)-1)*2^(MID(A129,2,1)+2),MID(A129,2,1)*4-2,,,A128)))),IF(LEFT(A128,1)="X",IFERROR(INDIRECT(ADDRESS(MATCH(A129,OFFSET(INDIRECT(ADDRESS(1,3,,,A128)),0,0,200,1),0),2,,,A128)),""),IFERROR(INDIRECT(ADDRESS(MATCH(A129,OFFSET(INDIRECT(ADDRESS(3,2,,,A128)),1,6+MAX(OFFSET(INDIRECT(ADDRESS(3,2,,,A128)),0,0,1,20)),2*MAX(OFFSET(INDIRECT(ADDRESS(3,2,,,A128)),0,0,1,20)),1),0)+3,3,,,A128)),"")))</f>
        <v/>
      </c>
      <c r="C128" s="120"/>
      <c r="D128" s="28"/>
      <c r="E128" s="35"/>
      <c r="Y128" s="34"/>
    </row>
    <row r="129" spans="2:27" ht="15" customHeight="1" x14ac:dyDescent="0.25">
      <c r="Y129" s="34"/>
    </row>
    <row r="130" spans="2:27" ht="15" customHeight="1" x14ac:dyDescent="0.25">
      <c r="V130" s="44" t="s">
        <v>11</v>
      </c>
      <c r="W130" s="42"/>
      <c r="Y130" s="34"/>
      <c r="Z130" s="121" t="str">
        <f>IF(ISBLANK(X66),"",IF(X66&gt;X194,V66,V194))</f>
        <v/>
      </c>
      <c r="AA130" s="119"/>
    </row>
    <row r="131" spans="2:27" ht="15" customHeight="1" x14ac:dyDescent="0.25">
      <c r="Y131" s="34"/>
    </row>
    <row r="132" spans="2:27" ht="15" customHeight="1" x14ac:dyDescent="0.25">
      <c r="B132" s="119" t="str">
        <f ca="1">IF(LEFT(A133,1)="-",IF(ISBLANK(INDIRECT(ADDRESS(2^MID(A133,2,1)+2+(MID(A133,3,2)-1)*2^(MID(A133,2,1)+2),MID(A133,2,1)*4,,,A132))),"",IF(INDIRECT(ADDRESS(2^MID(A133,2,1)+2+(MID(A133,3,2)-1)*2^(MID(A133,2,1)+2),MID(A133,2,1)*4,,,A132))&gt;INDIRECT(ADDRESS(2^(1+MID(A133,2,1))+2^MID(A133,2,1)+2+(MID(A133,3,2)-1)*2^(MID(A133,2,1)+2),MID(A133,2,1)*4,,,A132)),INDIRECT(ADDRESS(2^(1+MID(A133,2,1))+2^MID(A133,2,1)+2+(MID(A133,3,2)-1)*2^(MID(A133,2,1)+2),MID(A133,2,1)*4-2,,,A132)),INDIRECT(ADDRESS(2^MID(A133,2,1)+2+(MID(A133,3,2)-1)*2^(MID(A133,2,1)+2),MID(A133,2,1)*4-2,,,A132)))),IF(LEFT(A132,1)="X",IFERROR(INDIRECT(ADDRESS(MATCH(A133,OFFSET(INDIRECT(ADDRESS(1,3,,,A132)),0,0,200,1),0),2,,,A132)),""),IFERROR(INDIRECT(ADDRESS(MATCH(A133,OFFSET(INDIRECT(ADDRESS(3,2,,,A132)),1,6+MAX(OFFSET(INDIRECT(ADDRESS(3,2,,,A132)),0,0,1,20)),2*MAX(OFFSET(INDIRECT(ADDRESS(3,2,,,A132)),0,0,1,20)),1),0)+3,3,,,A132)),"")))</f>
        <v/>
      </c>
      <c r="C132" s="120"/>
      <c r="D132" s="28"/>
      <c r="E132" s="32"/>
      <c r="Y132" s="34"/>
    </row>
    <row r="133" spans="2:27" ht="15" customHeight="1" x14ac:dyDescent="0.25">
      <c r="E133" s="33"/>
      <c r="Y133" s="34"/>
    </row>
    <row r="134" spans="2:27" ht="15" customHeight="1" x14ac:dyDescent="0.25">
      <c r="B134" s="41" t="s">
        <v>11</v>
      </c>
      <c r="C134" s="42"/>
      <c r="E134" s="34"/>
      <c r="F134" s="121" t="str">
        <f>IF(ISBLANK(D132),"",IF(D132&gt;D136,B132,B136))</f>
        <v/>
      </c>
      <c r="G134" s="120"/>
      <c r="H134" s="28"/>
      <c r="I134" s="32"/>
      <c r="Y134" s="34"/>
    </row>
    <row r="135" spans="2:27" ht="15" customHeight="1" x14ac:dyDescent="0.25">
      <c r="E135" s="34"/>
      <c r="I135" s="33"/>
      <c r="Y135" s="34"/>
    </row>
    <row r="136" spans="2:27" ht="15" customHeight="1" x14ac:dyDescent="0.25">
      <c r="B136" s="119" t="str">
        <f ca="1">IF(LEFT(A137,1)="-",IF(ISBLANK(INDIRECT(ADDRESS(2^MID(A137,2,1)+2+(MID(A137,3,2)-1)*2^(MID(A137,2,1)+2),MID(A137,2,1)*4,,,A136))),"",IF(INDIRECT(ADDRESS(2^MID(A137,2,1)+2+(MID(A137,3,2)-1)*2^(MID(A137,2,1)+2),MID(A137,2,1)*4,,,A136))&gt;INDIRECT(ADDRESS(2^(1+MID(A137,2,1))+2^MID(A137,2,1)+2+(MID(A137,3,2)-1)*2^(MID(A137,2,1)+2),MID(A137,2,1)*4,,,A136)),INDIRECT(ADDRESS(2^(1+MID(A137,2,1))+2^MID(A137,2,1)+2+(MID(A137,3,2)-1)*2^(MID(A137,2,1)+2),MID(A137,2,1)*4-2,,,A136)),INDIRECT(ADDRESS(2^MID(A137,2,1)+2+(MID(A137,3,2)-1)*2^(MID(A137,2,1)+2),MID(A137,2,1)*4-2,,,A136)))),IF(LEFT(A136,1)="X",IFERROR(INDIRECT(ADDRESS(MATCH(A137,OFFSET(INDIRECT(ADDRESS(1,3,,,A136)),0,0,200,1),0),2,,,A136)),""),IFERROR(INDIRECT(ADDRESS(MATCH(A137,OFFSET(INDIRECT(ADDRESS(3,2,,,A136)),1,6+MAX(OFFSET(INDIRECT(ADDRESS(3,2,,,A136)),0,0,1,20)),2*MAX(OFFSET(INDIRECT(ADDRESS(3,2,,,A136)),0,0,1,20)),1),0)+3,3,,,A136)),"")))</f>
        <v/>
      </c>
      <c r="C136" s="120"/>
      <c r="D136" s="28"/>
      <c r="E136" s="35"/>
      <c r="I136" s="34"/>
      <c r="Y136" s="34"/>
    </row>
    <row r="137" spans="2:27" ht="15" customHeight="1" x14ac:dyDescent="0.25">
      <c r="I137" s="34"/>
      <c r="Y137" s="34"/>
    </row>
    <row r="138" spans="2:27" ht="15" customHeight="1" x14ac:dyDescent="0.25">
      <c r="F138" s="41" t="s">
        <v>11</v>
      </c>
      <c r="H138" s="42"/>
      <c r="I138" s="34"/>
      <c r="J138" s="121" t="str">
        <f>IF(ISBLANK(H134),"",IF(H134&gt;H142,F134,F142))</f>
        <v/>
      </c>
      <c r="K138" s="119"/>
      <c r="L138" s="28"/>
      <c r="M138" s="32"/>
      <c r="Y138" s="34"/>
    </row>
    <row r="139" spans="2:27" ht="15" customHeight="1" x14ac:dyDescent="0.25">
      <c r="I139" s="34"/>
      <c r="M139" s="33"/>
      <c r="Y139" s="34"/>
    </row>
    <row r="140" spans="2:27" ht="15" customHeight="1" x14ac:dyDescent="0.25">
      <c r="B140" s="119" t="str">
        <f ca="1">IF(LEFT(A141,1)="-",IF(ISBLANK(INDIRECT(ADDRESS(2^MID(A141,2,1)+2+(MID(A141,3,2)-1)*2^(MID(A141,2,1)+2),MID(A141,2,1)*4,,,A140))),"",IF(INDIRECT(ADDRESS(2^MID(A141,2,1)+2+(MID(A141,3,2)-1)*2^(MID(A141,2,1)+2),MID(A141,2,1)*4,,,A140))&gt;INDIRECT(ADDRESS(2^(1+MID(A141,2,1))+2^MID(A141,2,1)+2+(MID(A141,3,2)-1)*2^(MID(A141,2,1)+2),MID(A141,2,1)*4,,,A140)),INDIRECT(ADDRESS(2^(1+MID(A141,2,1))+2^MID(A141,2,1)+2+(MID(A141,3,2)-1)*2^(MID(A141,2,1)+2),MID(A141,2,1)*4-2,,,A140)),INDIRECT(ADDRESS(2^MID(A141,2,1)+2+(MID(A141,3,2)-1)*2^(MID(A141,2,1)+2),MID(A141,2,1)*4-2,,,A140)))),IF(LEFT(A140,1)="X",IFERROR(INDIRECT(ADDRESS(MATCH(A141,OFFSET(INDIRECT(ADDRESS(1,3,,,A140)),0,0,200,1),0),2,,,A140)),""),IFERROR(INDIRECT(ADDRESS(MATCH(A141,OFFSET(INDIRECT(ADDRESS(3,2,,,A140)),1,6+MAX(OFFSET(INDIRECT(ADDRESS(3,2,,,A140)),0,0,1,20)),2*MAX(OFFSET(INDIRECT(ADDRESS(3,2,,,A140)),0,0,1,20)),1),0)+3,3,,,A140)),"")))</f>
        <v/>
      </c>
      <c r="C140" s="120"/>
      <c r="D140" s="28"/>
      <c r="E140" s="32"/>
      <c r="I140" s="34"/>
      <c r="M140" s="34"/>
      <c r="Y140" s="34"/>
    </row>
    <row r="141" spans="2:27" ht="15" customHeight="1" x14ac:dyDescent="0.25">
      <c r="E141" s="33"/>
      <c r="I141" s="34"/>
      <c r="M141" s="34"/>
      <c r="Y141" s="34"/>
    </row>
    <row r="142" spans="2:27" ht="15" customHeight="1" x14ac:dyDescent="0.25">
      <c r="B142" s="41" t="s">
        <v>11</v>
      </c>
      <c r="C142" s="42"/>
      <c r="E142" s="34"/>
      <c r="F142" s="121" t="str">
        <f>IF(ISBLANK(D140),"",IF(D140&gt;D144,B140,B144))</f>
        <v/>
      </c>
      <c r="G142" s="120"/>
      <c r="H142" s="28"/>
      <c r="I142" s="35"/>
      <c r="M142" s="34"/>
      <c r="Y142" s="34"/>
    </row>
    <row r="143" spans="2:27" ht="15" customHeight="1" x14ac:dyDescent="0.25">
      <c r="E143" s="34"/>
      <c r="M143" s="34"/>
      <c r="Y143" s="34"/>
    </row>
    <row r="144" spans="2:27" ht="15" customHeight="1" x14ac:dyDescent="0.25">
      <c r="B144" s="119" t="str">
        <f ca="1">IF(LEFT(A145,1)="-",IF(ISBLANK(INDIRECT(ADDRESS(2^MID(A145,2,1)+2+(MID(A145,3,2)-1)*2^(MID(A145,2,1)+2),MID(A145,2,1)*4,,,A144))),"",IF(INDIRECT(ADDRESS(2^MID(A145,2,1)+2+(MID(A145,3,2)-1)*2^(MID(A145,2,1)+2),MID(A145,2,1)*4,,,A144))&gt;INDIRECT(ADDRESS(2^(1+MID(A145,2,1))+2^MID(A145,2,1)+2+(MID(A145,3,2)-1)*2^(MID(A145,2,1)+2),MID(A145,2,1)*4,,,A144)),INDIRECT(ADDRESS(2^(1+MID(A145,2,1))+2^MID(A145,2,1)+2+(MID(A145,3,2)-1)*2^(MID(A145,2,1)+2),MID(A145,2,1)*4-2,,,A144)),INDIRECT(ADDRESS(2^MID(A145,2,1)+2+(MID(A145,3,2)-1)*2^(MID(A145,2,1)+2),MID(A145,2,1)*4-2,,,A144)))),IF(LEFT(A144,1)="X",IFERROR(INDIRECT(ADDRESS(MATCH(A145,OFFSET(INDIRECT(ADDRESS(1,3,,,A144)),0,0,200,1),0),2,,,A144)),""),IFERROR(INDIRECT(ADDRESS(MATCH(A145,OFFSET(INDIRECT(ADDRESS(3,2,,,A144)),1,6+MAX(OFFSET(INDIRECT(ADDRESS(3,2,,,A144)),0,0,1,20)),2*MAX(OFFSET(INDIRECT(ADDRESS(3,2,,,A144)),0,0,1,20)),1),0)+3,3,,,A144)),"")))</f>
        <v/>
      </c>
      <c r="C144" s="120"/>
      <c r="D144" s="28"/>
      <c r="E144" s="35"/>
      <c r="M144" s="34"/>
      <c r="Y144" s="34"/>
    </row>
    <row r="145" spans="2:25" ht="15" customHeight="1" x14ac:dyDescent="0.25">
      <c r="M145" s="34"/>
      <c r="Y145" s="34"/>
    </row>
    <row r="146" spans="2:25" ht="15" customHeight="1" x14ac:dyDescent="0.25">
      <c r="J146" s="41" t="s">
        <v>11</v>
      </c>
      <c r="L146" s="42"/>
      <c r="M146" s="34"/>
      <c r="N146" s="121" t="str">
        <f>IF(ISBLANK(L138),"",IF(L138&gt;L154,J138,J154))</f>
        <v/>
      </c>
      <c r="O146" s="119"/>
      <c r="P146" s="28"/>
      <c r="Q146" s="32"/>
      <c r="Y146" s="34"/>
    </row>
    <row r="147" spans="2:25" ht="15" customHeight="1" x14ac:dyDescent="0.25">
      <c r="M147" s="34"/>
      <c r="P147" s="36"/>
      <c r="Q147" s="33"/>
      <c r="Y147" s="34"/>
    </row>
    <row r="148" spans="2:25" ht="15" customHeight="1" x14ac:dyDescent="0.25">
      <c r="B148" s="119" t="str">
        <f ca="1">IF(LEFT(A149,1)="-",IF(ISBLANK(INDIRECT(ADDRESS(2^MID(A149,2,1)+2+(MID(A149,3,2)-1)*2^(MID(A149,2,1)+2),MID(A149,2,1)*4,,,A148))),"",IF(INDIRECT(ADDRESS(2^MID(A149,2,1)+2+(MID(A149,3,2)-1)*2^(MID(A149,2,1)+2),MID(A149,2,1)*4,,,A148))&gt;INDIRECT(ADDRESS(2^(1+MID(A149,2,1))+2^MID(A149,2,1)+2+(MID(A149,3,2)-1)*2^(MID(A149,2,1)+2),MID(A149,2,1)*4,,,A148)),INDIRECT(ADDRESS(2^(1+MID(A149,2,1))+2^MID(A149,2,1)+2+(MID(A149,3,2)-1)*2^(MID(A149,2,1)+2),MID(A149,2,1)*4-2,,,A148)),INDIRECT(ADDRESS(2^MID(A149,2,1)+2+(MID(A149,3,2)-1)*2^(MID(A149,2,1)+2),MID(A149,2,1)*4-2,,,A148)))),IF(LEFT(A148,1)="X",IFERROR(INDIRECT(ADDRESS(MATCH(A149,OFFSET(INDIRECT(ADDRESS(1,3,,,A148)),0,0,200,1),0),2,,,A148)),""),IFERROR(INDIRECT(ADDRESS(MATCH(A149,OFFSET(INDIRECT(ADDRESS(3,2,,,A148)),1,6+MAX(OFFSET(INDIRECT(ADDRESS(3,2,,,A148)),0,0,1,20)),2*MAX(OFFSET(INDIRECT(ADDRESS(3,2,,,A148)),0,0,1,20)),1),0)+3,3,,,A148)),"")))</f>
        <v/>
      </c>
      <c r="C148" s="120"/>
      <c r="D148" s="28"/>
      <c r="E148" s="32"/>
      <c r="M148" s="34"/>
      <c r="Q148" s="34"/>
      <c r="Y148" s="34"/>
    </row>
    <row r="149" spans="2:25" ht="15" customHeight="1" x14ac:dyDescent="0.25">
      <c r="E149" s="33"/>
      <c r="M149" s="34"/>
      <c r="Q149" s="34"/>
      <c r="Y149" s="34"/>
    </row>
    <row r="150" spans="2:25" ht="15" customHeight="1" x14ac:dyDescent="0.25">
      <c r="B150" s="41" t="s">
        <v>11</v>
      </c>
      <c r="C150" s="42"/>
      <c r="E150" s="34"/>
      <c r="F150" s="121" t="str">
        <f>IF(ISBLANK(D148),"",IF(D148&gt;D152,B148,B152))</f>
        <v/>
      </c>
      <c r="G150" s="120"/>
      <c r="H150" s="28"/>
      <c r="I150" s="32"/>
      <c r="M150" s="34"/>
      <c r="Q150" s="34"/>
      <c r="Y150" s="34"/>
    </row>
    <row r="151" spans="2:25" ht="15" customHeight="1" x14ac:dyDescent="0.25">
      <c r="C151" s="42"/>
      <c r="E151" s="34"/>
      <c r="I151" s="33"/>
      <c r="M151" s="34"/>
      <c r="Q151" s="34"/>
      <c r="Y151" s="34"/>
    </row>
    <row r="152" spans="2:25" ht="15" customHeight="1" x14ac:dyDescent="0.25">
      <c r="B152" s="119" t="str">
        <f ca="1">IF(LEFT(A153,1)="-",IF(ISBLANK(INDIRECT(ADDRESS(2^MID(A153,2,1)+2+(MID(A153,3,2)-1)*2^(MID(A153,2,1)+2),MID(A153,2,1)*4,,,A152))),"",IF(INDIRECT(ADDRESS(2^MID(A153,2,1)+2+(MID(A153,3,2)-1)*2^(MID(A153,2,1)+2),MID(A153,2,1)*4,,,A152))&gt;INDIRECT(ADDRESS(2^(1+MID(A153,2,1))+2^MID(A153,2,1)+2+(MID(A153,3,2)-1)*2^(MID(A153,2,1)+2),MID(A153,2,1)*4,,,A152)),INDIRECT(ADDRESS(2^(1+MID(A153,2,1))+2^MID(A153,2,1)+2+(MID(A153,3,2)-1)*2^(MID(A153,2,1)+2),MID(A153,2,1)*4-2,,,A152)),INDIRECT(ADDRESS(2^MID(A153,2,1)+2+(MID(A153,3,2)-1)*2^(MID(A153,2,1)+2),MID(A153,2,1)*4-2,,,A152)))),IF(LEFT(A152,1)="X",IFERROR(INDIRECT(ADDRESS(MATCH(A153,OFFSET(INDIRECT(ADDRESS(1,3,,,A152)),0,0,200,1),0),2,,,A152)),""),IFERROR(INDIRECT(ADDRESS(MATCH(A153,OFFSET(INDIRECT(ADDRESS(3,2,,,A152)),1,6+MAX(OFFSET(INDIRECT(ADDRESS(3,2,,,A152)),0,0,1,20)),2*MAX(OFFSET(INDIRECT(ADDRESS(3,2,,,A152)),0,0,1,20)),1),0)+3,3,,,A152)),"")))</f>
        <v/>
      </c>
      <c r="C152" s="120"/>
      <c r="D152" s="28"/>
      <c r="E152" s="35"/>
      <c r="I152" s="34"/>
      <c r="M152" s="34"/>
      <c r="Q152" s="34"/>
      <c r="Y152" s="34"/>
    </row>
    <row r="153" spans="2:25" ht="15" customHeight="1" x14ac:dyDescent="0.25">
      <c r="C153" s="42"/>
      <c r="I153" s="34"/>
      <c r="M153" s="34"/>
      <c r="Q153" s="34"/>
      <c r="Y153" s="34"/>
    </row>
    <row r="154" spans="2:25" ht="15" customHeight="1" x14ac:dyDescent="0.25">
      <c r="C154" s="42"/>
      <c r="F154" s="41" t="s">
        <v>11</v>
      </c>
      <c r="H154" s="42"/>
      <c r="I154" s="34"/>
      <c r="J154" s="121" t="str">
        <f>IF(ISBLANK(H150),"",IF(H150&gt;H158,F150,F158))</f>
        <v/>
      </c>
      <c r="K154" s="120"/>
      <c r="L154" s="28"/>
      <c r="M154" s="35"/>
      <c r="Q154" s="34"/>
      <c r="Y154" s="34"/>
    </row>
    <row r="155" spans="2:25" ht="15" customHeight="1" x14ac:dyDescent="0.25">
      <c r="C155" s="42"/>
      <c r="I155" s="34"/>
      <c r="Q155" s="34"/>
      <c r="Y155" s="34"/>
    </row>
    <row r="156" spans="2:25" ht="15" customHeight="1" x14ac:dyDescent="0.25">
      <c r="B156" s="119" t="str">
        <f ca="1">IF(LEFT(A157,1)="-",IF(ISBLANK(INDIRECT(ADDRESS(2^MID(A157,2,1)+2+(MID(A157,3,2)-1)*2^(MID(A157,2,1)+2),MID(A157,2,1)*4,,,A156))),"",IF(INDIRECT(ADDRESS(2^MID(A157,2,1)+2+(MID(A157,3,2)-1)*2^(MID(A157,2,1)+2),MID(A157,2,1)*4,,,A156))&gt;INDIRECT(ADDRESS(2^(1+MID(A157,2,1))+2^MID(A157,2,1)+2+(MID(A157,3,2)-1)*2^(MID(A157,2,1)+2),MID(A157,2,1)*4,,,A156)),INDIRECT(ADDRESS(2^(1+MID(A157,2,1))+2^MID(A157,2,1)+2+(MID(A157,3,2)-1)*2^(MID(A157,2,1)+2),MID(A157,2,1)*4-2,,,A156)),INDIRECT(ADDRESS(2^MID(A157,2,1)+2+(MID(A157,3,2)-1)*2^(MID(A157,2,1)+2),MID(A157,2,1)*4-2,,,A156)))),IF(LEFT(A156,1)="X",IFERROR(INDIRECT(ADDRESS(MATCH(A157,OFFSET(INDIRECT(ADDRESS(1,3,,,A156)),0,0,200,1),0),2,,,A156)),""),IFERROR(INDIRECT(ADDRESS(MATCH(A157,OFFSET(INDIRECT(ADDRESS(3,2,,,A156)),1,6+MAX(OFFSET(INDIRECT(ADDRESS(3,2,,,A156)),0,0,1,20)),2*MAX(OFFSET(INDIRECT(ADDRESS(3,2,,,A156)),0,0,1,20)),1),0)+3,3,,,A156)),"")))</f>
        <v/>
      </c>
      <c r="C156" s="120"/>
      <c r="D156" s="28"/>
      <c r="E156" s="32"/>
      <c r="I156" s="34"/>
      <c r="Q156" s="34"/>
      <c r="Y156" s="34"/>
    </row>
    <row r="157" spans="2:25" ht="15" customHeight="1" x14ac:dyDescent="0.25">
      <c r="C157" s="42"/>
      <c r="E157" s="33"/>
      <c r="I157" s="34"/>
      <c r="Q157" s="34"/>
      <c r="Y157" s="34"/>
    </row>
    <row r="158" spans="2:25" ht="15" customHeight="1" x14ac:dyDescent="0.25">
      <c r="B158" s="41" t="s">
        <v>11</v>
      </c>
      <c r="C158" s="42"/>
      <c r="E158" s="34"/>
      <c r="F158" s="121" t="str">
        <f>IF(ISBLANK(D156),"",IF(D156&gt;D160,B156,B160))</f>
        <v/>
      </c>
      <c r="G158" s="120"/>
      <c r="H158" s="28"/>
      <c r="I158" s="35"/>
      <c r="Q158" s="34"/>
      <c r="Y158" s="34"/>
    </row>
    <row r="159" spans="2:25" ht="15" customHeight="1" x14ac:dyDescent="0.25">
      <c r="E159" s="34"/>
      <c r="Q159" s="34"/>
      <c r="Y159" s="34"/>
    </row>
    <row r="160" spans="2:25" ht="15" customHeight="1" x14ac:dyDescent="0.25">
      <c r="B160" s="119" t="str">
        <f ca="1">IF(LEFT(A161,1)="-",IF(ISBLANK(INDIRECT(ADDRESS(2^MID(A161,2,1)+2+(MID(A161,3,2)-1)*2^(MID(A161,2,1)+2),MID(A161,2,1)*4,,,A160))),"",IF(INDIRECT(ADDRESS(2^MID(A161,2,1)+2+(MID(A161,3,2)-1)*2^(MID(A161,2,1)+2),MID(A161,2,1)*4,,,A160))&gt;INDIRECT(ADDRESS(2^(1+MID(A161,2,1))+2^MID(A161,2,1)+2+(MID(A161,3,2)-1)*2^(MID(A161,2,1)+2),MID(A161,2,1)*4,,,A160)),INDIRECT(ADDRESS(2^(1+MID(A161,2,1))+2^MID(A161,2,1)+2+(MID(A161,3,2)-1)*2^(MID(A161,2,1)+2),MID(A161,2,1)*4-2,,,A160)),INDIRECT(ADDRESS(2^MID(A161,2,1)+2+(MID(A161,3,2)-1)*2^(MID(A161,2,1)+2),MID(A161,2,1)*4-2,,,A160)))),IF(LEFT(A160,1)="X",IFERROR(INDIRECT(ADDRESS(MATCH(A161,OFFSET(INDIRECT(ADDRESS(1,3,,,A160)),0,0,200,1),0),2,,,A160)),""),IFERROR(INDIRECT(ADDRESS(MATCH(A161,OFFSET(INDIRECT(ADDRESS(3,2,,,A160)),1,6+MAX(OFFSET(INDIRECT(ADDRESS(3,2,,,A160)),0,0,1,20)),2*MAX(OFFSET(INDIRECT(ADDRESS(3,2,,,A160)),0,0,1,20)),1),0)+3,3,,,A160)),"")))</f>
        <v/>
      </c>
      <c r="C160" s="120"/>
      <c r="D160" s="28"/>
      <c r="E160" s="35"/>
      <c r="Q160" s="34"/>
      <c r="Y160" s="34"/>
    </row>
    <row r="161" spans="2:25" ht="15" customHeight="1" x14ac:dyDescent="0.25">
      <c r="Q161" s="34"/>
      <c r="Y161" s="34"/>
    </row>
    <row r="162" spans="2:25" ht="15" customHeight="1" x14ac:dyDescent="0.25">
      <c r="N162" s="41" t="s">
        <v>11</v>
      </c>
      <c r="P162" s="42"/>
      <c r="Q162" s="34"/>
      <c r="R162" s="121" t="str">
        <f>IF(ISBLANK(P146),"",IF(P146&gt;P178,N146,N178))</f>
        <v/>
      </c>
      <c r="S162" s="119"/>
      <c r="T162" s="28"/>
      <c r="U162" s="32"/>
      <c r="Y162" s="34"/>
    </row>
    <row r="163" spans="2:25" ht="15" customHeight="1" x14ac:dyDescent="0.25">
      <c r="Q163" s="34"/>
      <c r="T163" s="36"/>
      <c r="U163" s="33"/>
      <c r="Y163" s="34"/>
    </row>
    <row r="164" spans="2:25" ht="15" customHeight="1" x14ac:dyDescent="0.25">
      <c r="B164" s="119" t="str">
        <f ca="1">IF(LEFT(A165,1)="-",IF(ISBLANK(INDIRECT(ADDRESS(2^MID(A165,2,1)+2+(MID(A165,3,2)-1)*2^(MID(A165,2,1)+2),MID(A165,2,1)*4,,,A164))),"",IF(INDIRECT(ADDRESS(2^MID(A165,2,1)+2+(MID(A165,3,2)-1)*2^(MID(A165,2,1)+2),MID(A165,2,1)*4,,,A164))&gt;INDIRECT(ADDRESS(2^(1+MID(A165,2,1))+2^MID(A165,2,1)+2+(MID(A165,3,2)-1)*2^(MID(A165,2,1)+2),MID(A165,2,1)*4,,,A164)),INDIRECT(ADDRESS(2^(1+MID(A165,2,1))+2^MID(A165,2,1)+2+(MID(A165,3,2)-1)*2^(MID(A165,2,1)+2),MID(A165,2,1)*4-2,,,A164)),INDIRECT(ADDRESS(2^MID(A165,2,1)+2+(MID(A165,3,2)-1)*2^(MID(A165,2,1)+2),MID(A165,2,1)*4-2,,,A164)))),IF(LEFT(A164,1)="X",IFERROR(INDIRECT(ADDRESS(MATCH(A165,OFFSET(INDIRECT(ADDRESS(1,3,,,A164)),0,0,200,1),0),2,,,A164)),""),IFERROR(INDIRECT(ADDRESS(MATCH(A165,OFFSET(INDIRECT(ADDRESS(3,2,,,A164)),1,6+MAX(OFFSET(INDIRECT(ADDRESS(3,2,,,A164)),0,0,1,20)),2*MAX(OFFSET(INDIRECT(ADDRESS(3,2,,,A164)),0,0,1,20)),1),0)+3,3,,,A164)),"")))</f>
        <v/>
      </c>
      <c r="C164" s="120"/>
      <c r="D164" s="28"/>
      <c r="E164" s="32"/>
      <c r="Q164" s="34"/>
      <c r="U164" s="34"/>
      <c r="Y164" s="34"/>
    </row>
    <row r="165" spans="2:25" ht="15" customHeight="1" x14ac:dyDescent="0.25">
      <c r="E165" s="33"/>
      <c r="Q165" s="34"/>
      <c r="U165" s="34"/>
      <c r="Y165" s="34"/>
    </row>
    <row r="166" spans="2:25" ht="15" customHeight="1" x14ac:dyDescent="0.25">
      <c r="B166" s="41" t="s">
        <v>11</v>
      </c>
      <c r="C166" s="42"/>
      <c r="E166" s="34"/>
      <c r="F166" s="121" t="str">
        <f>IF(ISBLANK(D164),"",IF(D164&gt;D168,B164,B168))</f>
        <v/>
      </c>
      <c r="G166" s="120"/>
      <c r="H166" s="28"/>
      <c r="I166" s="32"/>
      <c r="Q166" s="34"/>
      <c r="U166" s="34"/>
      <c r="Y166" s="34"/>
    </row>
    <row r="167" spans="2:25" ht="15" customHeight="1" x14ac:dyDescent="0.25">
      <c r="E167" s="34"/>
      <c r="I167" s="33"/>
      <c r="Q167" s="34"/>
      <c r="U167" s="34"/>
      <c r="Y167" s="34"/>
    </row>
    <row r="168" spans="2:25" ht="15" customHeight="1" x14ac:dyDescent="0.25">
      <c r="B168" s="119" t="str">
        <f ca="1">IF(LEFT(A169,1)="-",IF(ISBLANK(INDIRECT(ADDRESS(2^MID(A169,2,1)+2+(MID(A169,3,2)-1)*2^(MID(A169,2,1)+2),MID(A169,2,1)*4,,,A168))),"",IF(INDIRECT(ADDRESS(2^MID(A169,2,1)+2+(MID(A169,3,2)-1)*2^(MID(A169,2,1)+2),MID(A169,2,1)*4,,,A168))&gt;INDIRECT(ADDRESS(2^(1+MID(A169,2,1))+2^MID(A169,2,1)+2+(MID(A169,3,2)-1)*2^(MID(A169,2,1)+2),MID(A169,2,1)*4,,,A168)),INDIRECT(ADDRESS(2^(1+MID(A169,2,1))+2^MID(A169,2,1)+2+(MID(A169,3,2)-1)*2^(MID(A169,2,1)+2),MID(A169,2,1)*4-2,,,A168)),INDIRECT(ADDRESS(2^MID(A169,2,1)+2+(MID(A169,3,2)-1)*2^(MID(A169,2,1)+2),MID(A169,2,1)*4-2,,,A168)))),IF(LEFT(A168,1)="X",IFERROR(INDIRECT(ADDRESS(MATCH(A169,OFFSET(INDIRECT(ADDRESS(1,3,,,A168)),0,0,200,1),0),2,,,A168)),""),IFERROR(INDIRECT(ADDRESS(MATCH(A169,OFFSET(INDIRECT(ADDRESS(3,2,,,A168)),1,6+MAX(OFFSET(INDIRECT(ADDRESS(3,2,,,A168)),0,0,1,20)),2*MAX(OFFSET(INDIRECT(ADDRESS(3,2,,,A168)),0,0,1,20)),1),0)+3,3,,,A168)),"")))</f>
        <v/>
      </c>
      <c r="C168" s="120"/>
      <c r="D168" s="28"/>
      <c r="E168" s="35"/>
      <c r="I168" s="34"/>
      <c r="Q168" s="34"/>
      <c r="U168" s="34"/>
      <c r="Y168" s="34"/>
    </row>
    <row r="169" spans="2:25" ht="15" customHeight="1" x14ac:dyDescent="0.25">
      <c r="I169" s="34"/>
      <c r="Q169" s="34"/>
      <c r="U169" s="34"/>
      <c r="Y169" s="34"/>
    </row>
    <row r="170" spans="2:25" ht="15" customHeight="1" x14ac:dyDescent="0.25">
      <c r="F170" s="41" t="s">
        <v>11</v>
      </c>
      <c r="H170" s="42"/>
      <c r="I170" s="34"/>
      <c r="J170" s="121" t="str">
        <f>IF(ISBLANK(H166),"",IF(H166&gt;H174,F166,F174))</f>
        <v/>
      </c>
      <c r="K170" s="119"/>
      <c r="L170" s="28"/>
      <c r="M170" s="32"/>
      <c r="Q170" s="34"/>
      <c r="U170" s="34"/>
      <c r="Y170" s="34"/>
    </row>
    <row r="171" spans="2:25" ht="15" customHeight="1" x14ac:dyDescent="0.25">
      <c r="I171" s="34"/>
      <c r="M171" s="33"/>
      <c r="Q171" s="34"/>
      <c r="U171" s="34"/>
      <c r="Y171" s="34"/>
    </row>
    <row r="172" spans="2:25" ht="15" customHeight="1" x14ac:dyDescent="0.25">
      <c r="B172" s="119" t="str">
        <f ca="1">IF(LEFT(A173,1)="-",IF(ISBLANK(INDIRECT(ADDRESS(2^MID(A173,2,1)+2+(MID(A173,3,2)-1)*2^(MID(A173,2,1)+2),MID(A173,2,1)*4,,,A172))),"",IF(INDIRECT(ADDRESS(2^MID(A173,2,1)+2+(MID(A173,3,2)-1)*2^(MID(A173,2,1)+2),MID(A173,2,1)*4,,,A172))&gt;INDIRECT(ADDRESS(2^(1+MID(A173,2,1))+2^MID(A173,2,1)+2+(MID(A173,3,2)-1)*2^(MID(A173,2,1)+2),MID(A173,2,1)*4,,,A172)),INDIRECT(ADDRESS(2^(1+MID(A173,2,1))+2^MID(A173,2,1)+2+(MID(A173,3,2)-1)*2^(MID(A173,2,1)+2),MID(A173,2,1)*4-2,,,A172)),INDIRECT(ADDRESS(2^MID(A173,2,1)+2+(MID(A173,3,2)-1)*2^(MID(A173,2,1)+2),MID(A173,2,1)*4-2,,,A172)))),IF(LEFT(A172,1)="X",IFERROR(INDIRECT(ADDRESS(MATCH(A173,OFFSET(INDIRECT(ADDRESS(1,3,,,A172)),0,0,200,1),0),2,,,A172)),""),IFERROR(INDIRECT(ADDRESS(MATCH(A173,OFFSET(INDIRECT(ADDRESS(3,2,,,A172)),1,6+MAX(OFFSET(INDIRECT(ADDRESS(3,2,,,A172)),0,0,1,20)),2*MAX(OFFSET(INDIRECT(ADDRESS(3,2,,,A172)),0,0,1,20)),1),0)+3,3,,,A172)),"")))</f>
        <v/>
      </c>
      <c r="C172" s="120"/>
      <c r="D172" s="28"/>
      <c r="E172" s="32"/>
      <c r="I172" s="34"/>
      <c r="M172" s="34"/>
      <c r="Q172" s="34"/>
      <c r="U172" s="34"/>
      <c r="Y172" s="34"/>
    </row>
    <row r="173" spans="2:25" ht="15" customHeight="1" x14ac:dyDescent="0.25">
      <c r="E173" s="33"/>
      <c r="I173" s="34"/>
      <c r="M173" s="34"/>
      <c r="Q173" s="34"/>
      <c r="U173" s="34"/>
      <c r="Y173" s="34"/>
    </row>
    <row r="174" spans="2:25" ht="15" customHeight="1" x14ac:dyDescent="0.25">
      <c r="B174" s="41" t="s">
        <v>11</v>
      </c>
      <c r="C174" s="42"/>
      <c r="E174" s="34"/>
      <c r="F174" s="121" t="str">
        <f>IF(ISBLANK(D172),"",IF(D172&gt;D176,B172,B176))</f>
        <v/>
      </c>
      <c r="G174" s="120"/>
      <c r="H174" s="28"/>
      <c r="I174" s="35"/>
      <c r="M174" s="34"/>
      <c r="Q174" s="34"/>
      <c r="U174" s="34"/>
      <c r="Y174" s="34"/>
    </row>
    <row r="175" spans="2:25" ht="15" customHeight="1" x14ac:dyDescent="0.25">
      <c r="E175" s="34"/>
      <c r="M175" s="34"/>
      <c r="Q175" s="34"/>
      <c r="U175" s="34"/>
      <c r="Y175" s="34"/>
    </row>
    <row r="176" spans="2:25" ht="15" customHeight="1" x14ac:dyDescent="0.25">
      <c r="B176" s="119" t="str">
        <f ca="1">IF(LEFT(A177,1)="-",IF(ISBLANK(INDIRECT(ADDRESS(2^MID(A177,2,1)+2+(MID(A177,3,2)-1)*2^(MID(A177,2,1)+2),MID(A177,2,1)*4,,,A176))),"",IF(INDIRECT(ADDRESS(2^MID(A177,2,1)+2+(MID(A177,3,2)-1)*2^(MID(A177,2,1)+2),MID(A177,2,1)*4,,,A176))&gt;INDIRECT(ADDRESS(2^(1+MID(A177,2,1))+2^MID(A177,2,1)+2+(MID(A177,3,2)-1)*2^(MID(A177,2,1)+2),MID(A177,2,1)*4,,,A176)),INDIRECT(ADDRESS(2^(1+MID(A177,2,1))+2^MID(A177,2,1)+2+(MID(A177,3,2)-1)*2^(MID(A177,2,1)+2),MID(A177,2,1)*4-2,,,A176)),INDIRECT(ADDRESS(2^MID(A177,2,1)+2+(MID(A177,3,2)-1)*2^(MID(A177,2,1)+2),MID(A177,2,1)*4-2,,,A176)))),IF(LEFT(A176,1)="X",IFERROR(INDIRECT(ADDRESS(MATCH(A177,OFFSET(INDIRECT(ADDRESS(1,3,,,A176)),0,0,200,1),0),2,,,A176)),""),IFERROR(INDIRECT(ADDRESS(MATCH(A177,OFFSET(INDIRECT(ADDRESS(3,2,,,A176)),1,6+MAX(OFFSET(INDIRECT(ADDRESS(3,2,,,A176)),0,0,1,20)),2*MAX(OFFSET(INDIRECT(ADDRESS(3,2,,,A176)),0,0,1,20)),1),0)+3,3,,,A176)),"")))</f>
        <v/>
      </c>
      <c r="C176" s="120"/>
      <c r="D176" s="28"/>
      <c r="E176" s="35"/>
      <c r="M176" s="34"/>
      <c r="Q176" s="34"/>
      <c r="U176" s="34"/>
      <c r="Y176" s="34"/>
    </row>
    <row r="177" spans="2:25" ht="15" customHeight="1" x14ac:dyDescent="0.25">
      <c r="M177" s="34"/>
      <c r="Q177" s="34"/>
      <c r="U177" s="34"/>
      <c r="Y177" s="34"/>
    </row>
    <row r="178" spans="2:25" ht="15" customHeight="1" x14ac:dyDescent="0.25">
      <c r="J178" s="41" t="s">
        <v>11</v>
      </c>
      <c r="L178" s="42"/>
      <c r="M178" s="34"/>
      <c r="N178" s="121" t="str">
        <f>IF(ISBLANK(L170),"",IF(L170&gt;L186,J170,J186))</f>
        <v/>
      </c>
      <c r="O178" s="119"/>
      <c r="P178" s="28"/>
      <c r="Q178" s="35"/>
      <c r="T178" s="42"/>
      <c r="U178" s="34"/>
      <c r="Y178" s="34"/>
    </row>
    <row r="179" spans="2:25" ht="15" customHeight="1" x14ac:dyDescent="0.25">
      <c r="M179" s="34"/>
      <c r="U179" s="34"/>
      <c r="Y179" s="34"/>
    </row>
    <row r="180" spans="2:25" ht="15" customHeight="1" x14ac:dyDescent="0.25">
      <c r="B180" s="119" t="str">
        <f ca="1">IF(LEFT(A181,1)="-",IF(ISBLANK(INDIRECT(ADDRESS(2^MID(A181,2,1)+2+(MID(A181,3,2)-1)*2^(MID(A181,2,1)+2),MID(A181,2,1)*4,,,A180))),"",IF(INDIRECT(ADDRESS(2^MID(A181,2,1)+2+(MID(A181,3,2)-1)*2^(MID(A181,2,1)+2),MID(A181,2,1)*4,,,A180))&gt;INDIRECT(ADDRESS(2^(1+MID(A181,2,1))+2^MID(A181,2,1)+2+(MID(A181,3,2)-1)*2^(MID(A181,2,1)+2),MID(A181,2,1)*4,,,A180)),INDIRECT(ADDRESS(2^(1+MID(A181,2,1))+2^MID(A181,2,1)+2+(MID(A181,3,2)-1)*2^(MID(A181,2,1)+2),MID(A181,2,1)*4-2,,,A180)),INDIRECT(ADDRESS(2^MID(A181,2,1)+2+(MID(A181,3,2)-1)*2^(MID(A181,2,1)+2),MID(A181,2,1)*4-2,,,A180)))),IF(LEFT(A180,1)="X",IFERROR(INDIRECT(ADDRESS(MATCH(A181,OFFSET(INDIRECT(ADDRESS(1,3,,,A180)),0,0,200,1),0),2,,,A180)),""),IFERROR(INDIRECT(ADDRESS(MATCH(A181,OFFSET(INDIRECT(ADDRESS(3,2,,,A180)),1,6+MAX(OFFSET(INDIRECT(ADDRESS(3,2,,,A180)),0,0,1,20)),2*MAX(OFFSET(INDIRECT(ADDRESS(3,2,,,A180)),0,0,1,20)),1),0)+3,3,,,A180)),"")))</f>
        <v/>
      </c>
      <c r="C180" s="120"/>
      <c r="D180" s="28"/>
      <c r="E180" s="32"/>
      <c r="M180" s="34"/>
      <c r="U180" s="34"/>
      <c r="Y180" s="34"/>
    </row>
    <row r="181" spans="2:25" ht="15" customHeight="1" x14ac:dyDescent="0.25">
      <c r="E181" s="33"/>
      <c r="M181" s="34"/>
      <c r="U181" s="34"/>
      <c r="Y181" s="34"/>
    </row>
    <row r="182" spans="2:25" ht="15" customHeight="1" x14ac:dyDescent="0.25">
      <c r="B182" s="41" t="s">
        <v>11</v>
      </c>
      <c r="C182" s="42"/>
      <c r="E182" s="34"/>
      <c r="F182" s="121" t="str">
        <f>IF(ISBLANK(D180),"",IF(D180&gt;D184,B180,B184))</f>
        <v/>
      </c>
      <c r="G182" s="120"/>
      <c r="H182" s="28"/>
      <c r="I182" s="32"/>
      <c r="M182" s="34"/>
      <c r="U182" s="34"/>
      <c r="Y182" s="34"/>
    </row>
    <row r="183" spans="2:25" ht="15" customHeight="1" x14ac:dyDescent="0.25">
      <c r="E183" s="34"/>
      <c r="I183" s="33"/>
      <c r="M183" s="34"/>
      <c r="U183" s="34"/>
      <c r="Y183" s="34"/>
    </row>
    <row r="184" spans="2:25" ht="15" customHeight="1" x14ac:dyDescent="0.25">
      <c r="B184" s="119" t="str">
        <f ca="1">IF(LEFT(A185,1)="-",IF(ISBLANK(INDIRECT(ADDRESS(2^MID(A185,2,1)+2+(MID(A185,3,2)-1)*2^(MID(A185,2,1)+2),MID(A185,2,1)*4,,,A184))),"",IF(INDIRECT(ADDRESS(2^MID(A185,2,1)+2+(MID(A185,3,2)-1)*2^(MID(A185,2,1)+2),MID(A185,2,1)*4,,,A184))&gt;INDIRECT(ADDRESS(2^(1+MID(A185,2,1))+2^MID(A185,2,1)+2+(MID(A185,3,2)-1)*2^(MID(A185,2,1)+2),MID(A185,2,1)*4,,,A184)),INDIRECT(ADDRESS(2^(1+MID(A185,2,1))+2^MID(A185,2,1)+2+(MID(A185,3,2)-1)*2^(MID(A185,2,1)+2),MID(A185,2,1)*4-2,,,A184)),INDIRECT(ADDRESS(2^MID(A185,2,1)+2+(MID(A185,3,2)-1)*2^(MID(A185,2,1)+2),MID(A185,2,1)*4-2,,,A184)))),IF(LEFT(A184,1)="X",IFERROR(INDIRECT(ADDRESS(MATCH(A185,OFFSET(INDIRECT(ADDRESS(1,3,,,A184)),0,0,200,1),0),2,,,A184)),""),IFERROR(INDIRECT(ADDRESS(MATCH(A185,OFFSET(INDIRECT(ADDRESS(3,2,,,A184)),1,6+MAX(OFFSET(INDIRECT(ADDRESS(3,2,,,A184)),0,0,1,20)),2*MAX(OFFSET(INDIRECT(ADDRESS(3,2,,,A184)),0,0,1,20)),1),0)+3,3,,,A184)),"")))</f>
        <v/>
      </c>
      <c r="C184" s="120"/>
      <c r="D184" s="28"/>
      <c r="E184" s="35"/>
      <c r="I184" s="34"/>
      <c r="M184" s="34"/>
      <c r="U184" s="34"/>
      <c r="Y184" s="34"/>
    </row>
    <row r="185" spans="2:25" ht="15" customHeight="1" x14ac:dyDescent="0.25">
      <c r="I185" s="34"/>
      <c r="M185" s="34"/>
      <c r="U185" s="34"/>
      <c r="Y185" s="34"/>
    </row>
    <row r="186" spans="2:25" ht="15" customHeight="1" x14ac:dyDescent="0.25">
      <c r="F186" s="41" t="s">
        <v>11</v>
      </c>
      <c r="H186" s="42"/>
      <c r="I186" s="34"/>
      <c r="J186" s="121" t="str">
        <f>IF(ISBLANK(H182),"",IF(H182&gt;H190,F182,F190))</f>
        <v/>
      </c>
      <c r="K186" s="120"/>
      <c r="L186" s="28"/>
      <c r="M186" s="35"/>
      <c r="U186" s="34"/>
      <c r="Y186" s="34"/>
    </row>
    <row r="187" spans="2:25" ht="15" customHeight="1" x14ac:dyDescent="0.25">
      <c r="I187" s="34"/>
      <c r="U187" s="34"/>
      <c r="Y187" s="34"/>
    </row>
    <row r="188" spans="2:25" ht="15" customHeight="1" x14ac:dyDescent="0.25">
      <c r="B188" s="119" t="str">
        <f ca="1">IF(LEFT(A189,1)="-",IF(ISBLANK(INDIRECT(ADDRESS(2^MID(A189,2,1)+2+(MID(A189,3,2)-1)*2^(MID(A189,2,1)+2),MID(A189,2,1)*4,,,A188))),"",IF(INDIRECT(ADDRESS(2^MID(A189,2,1)+2+(MID(A189,3,2)-1)*2^(MID(A189,2,1)+2),MID(A189,2,1)*4,,,A188))&gt;INDIRECT(ADDRESS(2^(1+MID(A189,2,1))+2^MID(A189,2,1)+2+(MID(A189,3,2)-1)*2^(MID(A189,2,1)+2),MID(A189,2,1)*4,,,A188)),INDIRECT(ADDRESS(2^(1+MID(A189,2,1))+2^MID(A189,2,1)+2+(MID(A189,3,2)-1)*2^(MID(A189,2,1)+2),MID(A189,2,1)*4-2,,,A188)),INDIRECT(ADDRESS(2^MID(A189,2,1)+2+(MID(A189,3,2)-1)*2^(MID(A189,2,1)+2),MID(A189,2,1)*4-2,,,A188)))),IF(LEFT(A188,1)="X",IFERROR(INDIRECT(ADDRESS(MATCH(A189,OFFSET(INDIRECT(ADDRESS(1,3,,,A188)),0,0,200,1),0),2,,,A188)),""),IFERROR(INDIRECT(ADDRESS(MATCH(A189,OFFSET(INDIRECT(ADDRESS(3,2,,,A188)),1,6+MAX(OFFSET(INDIRECT(ADDRESS(3,2,,,A188)),0,0,1,20)),2*MAX(OFFSET(INDIRECT(ADDRESS(3,2,,,A188)),0,0,1,20)),1),0)+3,3,,,A188)),"")))</f>
        <v/>
      </c>
      <c r="C188" s="120"/>
      <c r="D188" s="28"/>
      <c r="E188" s="32"/>
      <c r="I188" s="34"/>
      <c r="U188" s="34"/>
      <c r="Y188" s="34"/>
    </row>
    <row r="189" spans="2:25" ht="15" customHeight="1" x14ac:dyDescent="0.25">
      <c r="E189" s="33"/>
      <c r="I189" s="34"/>
      <c r="U189" s="34"/>
      <c r="Y189" s="34"/>
    </row>
    <row r="190" spans="2:25" ht="15" customHeight="1" x14ac:dyDescent="0.25">
      <c r="B190" s="41" t="s">
        <v>11</v>
      </c>
      <c r="C190" s="42"/>
      <c r="E190" s="34"/>
      <c r="F190" s="121" t="str">
        <f>IF(ISBLANK(D188),"",IF(D188&gt;D192,B188,B192))</f>
        <v/>
      </c>
      <c r="G190" s="120"/>
      <c r="H190" s="28"/>
      <c r="I190" s="35"/>
      <c r="U190" s="34"/>
      <c r="Y190" s="34"/>
    </row>
    <row r="191" spans="2:25" ht="15" customHeight="1" x14ac:dyDescent="0.25">
      <c r="C191" s="42"/>
      <c r="E191" s="34"/>
      <c r="U191" s="34"/>
      <c r="Y191" s="34"/>
    </row>
    <row r="192" spans="2:25" ht="15" customHeight="1" x14ac:dyDescent="0.25">
      <c r="B192" s="119" t="str">
        <f ca="1">IF(LEFT(A193,1)="-",IF(ISBLANK(INDIRECT(ADDRESS(2^MID(A193,2,1)+2+(MID(A193,3,2)-1)*2^(MID(A193,2,1)+2),MID(A193,2,1)*4,,,A192))),"",IF(INDIRECT(ADDRESS(2^MID(A193,2,1)+2+(MID(A193,3,2)-1)*2^(MID(A193,2,1)+2),MID(A193,2,1)*4,,,A192))&gt;INDIRECT(ADDRESS(2^(1+MID(A193,2,1))+2^MID(A193,2,1)+2+(MID(A193,3,2)-1)*2^(MID(A193,2,1)+2),MID(A193,2,1)*4,,,A192)),INDIRECT(ADDRESS(2^(1+MID(A193,2,1))+2^MID(A193,2,1)+2+(MID(A193,3,2)-1)*2^(MID(A193,2,1)+2),MID(A193,2,1)*4-2,,,A192)),INDIRECT(ADDRESS(2^MID(A193,2,1)+2+(MID(A193,3,2)-1)*2^(MID(A193,2,1)+2),MID(A193,2,1)*4-2,,,A192)))),IF(LEFT(A192,1)="X",IFERROR(INDIRECT(ADDRESS(MATCH(A193,OFFSET(INDIRECT(ADDRESS(1,3,,,A192)),0,0,200,1),0),2,,,A192)),""),IFERROR(INDIRECT(ADDRESS(MATCH(A193,OFFSET(INDIRECT(ADDRESS(3,2,,,A192)),1,6+MAX(OFFSET(INDIRECT(ADDRESS(3,2,,,A192)),0,0,1,20)),2*MAX(OFFSET(INDIRECT(ADDRESS(3,2,,,A192)),0,0,1,20)),1),0)+3,3,,,A192)),"")))</f>
        <v/>
      </c>
      <c r="C192" s="120"/>
      <c r="D192" s="28"/>
      <c r="E192" s="35"/>
      <c r="U192" s="34"/>
      <c r="Y192" s="34"/>
    </row>
    <row r="193" spans="2:25" ht="15" customHeight="1" x14ac:dyDescent="0.25">
      <c r="U193" s="34"/>
      <c r="Y193" s="34"/>
    </row>
    <row r="194" spans="2:25" ht="15" customHeight="1" x14ac:dyDescent="0.25">
      <c r="R194" s="41" t="s">
        <v>11</v>
      </c>
      <c r="S194" s="42"/>
      <c r="U194" s="34"/>
      <c r="V194" s="121" t="str">
        <f>IF(ISBLANK(T162),"",IF(T162&gt;T226,R162,R226))</f>
        <v/>
      </c>
      <c r="W194" s="119"/>
      <c r="X194" s="31"/>
      <c r="Y194" s="35"/>
    </row>
    <row r="195" spans="2:25" ht="15" customHeight="1" x14ac:dyDescent="0.25">
      <c r="U195" s="34"/>
    </row>
    <row r="196" spans="2:25" ht="15" customHeight="1" x14ac:dyDescent="0.25">
      <c r="B196" s="119" t="str">
        <f ca="1">IF(LEFT(A197,1)="-",IF(ISBLANK(INDIRECT(ADDRESS(2^MID(A197,2,1)+2+(MID(A197,3,2)-1)*2^(MID(A197,2,1)+2),MID(A197,2,1)*4,,,A196))),"",IF(INDIRECT(ADDRESS(2^MID(A197,2,1)+2+(MID(A197,3,2)-1)*2^(MID(A197,2,1)+2),MID(A197,2,1)*4,,,A196))&gt;INDIRECT(ADDRESS(2^(1+MID(A197,2,1))+2^MID(A197,2,1)+2+(MID(A197,3,2)-1)*2^(MID(A197,2,1)+2),MID(A197,2,1)*4,,,A196)),INDIRECT(ADDRESS(2^(1+MID(A197,2,1))+2^MID(A197,2,1)+2+(MID(A197,3,2)-1)*2^(MID(A197,2,1)+2),MID(A197,2,1)*4-2,,,A196)),INDIRECT(ADDRESS(2^MID(A197,2,1)+2+(MID(A197,3,2)-1)*2^(MID(A197,2,1)+2),MID(A197,2,1)*4-2,,,A196)))),IF(LEFT(A196,1)="X",IFERROR(INDIRECT(ADDRESS(MATCH(A197,OFFSET(INDIRECT(ADDRESS(1,3,,,A196)),0,0,200,1),0),2,,,A196)),""),IFERROR(INDIRECT(ADDRESS(MATCH(A197,OFFSET(INDIRECT(ADDRESS(3,2,,,A196)),1,6+MAX(OFFSET(INDIRECT(ADDRESS(3,2,,,A196)),0,0,1,20)),2*MAX(OFFSET(INDIRECT(ADDRESS(3,2,,,A196)),0,0,1,20)),1),0)+3,3,,,A196)),"")))</f>
        <v/>
      </c>
      <c r="C196" s="120"/>
      <c r="D196" s="28"/>
      <c r="E196" s="32"/>
      <c r="U196" s="34"/>
    </row>
    <row r="197" spans="2:25" ht="15" customHeight="1" x14ac:dyDescent="0.25">
      <c r="E197" s="33"/>
      <c r="U197" s="34"/>
    </row>
    <row r="198" spans="2:25" ht="15" customHeight="1" x14ac:dyDescent="0.25">
      <c r="B198" s="41" t="s">
        <v>11</v>
      </c>
      <c r="C198" s="42"/>
      <c r="E198" s="34"/>
      <c r="F198" s="121" t="str">
        <f>IF(ISBLANK(D196),"",IF(D196&gt;D200,B196,B200))</f>
        <v/>
      </c>
      <c r="G198" s="120"/>
      <c r="H198" s="28"/>
      <c r="I198" s="32"/>
      <c r="U198" s="34"/>
    </row>
    <row r="199" spans="2:25" ht="15" customHeight="1" x14ac:dyDescent="0.25">
      <c r="E199" s="34"/>
      <c r="I199" s="33"/>
      <c r="U199" s="34"/>
    </row>
    <row r="200" spans="2:25" ht="15" customHeight="1" x14ac:dyDescent="0.25">
      <c r="B200" s="119" t="str">
        <f ca="1">IF(LEFT(A201,1)="-",IF(ISBLANK(INDIRECT(ADDRESS(2^MID(A201,2,1)+2+(MID(A201,3,2)-1)*2^(MID(A201,2,1)+2),MID(A201,2,1)*4,,,A200))),"",IF(INDIRECT(ADDRESS(2^MID(A201,2,1)+2+(MID(A201,3,2)-1)*2^(MID(A201,2,1)+2),MID(A201,2,1)*4,,,A200))&gt;INDIRECT(ADDRESS(2^(1+MID(A201,2,1))+2^MID(A201,2,1)+2+(MID(A201,3,2)-1)*2^(MID(A201,2,1)+2),MID(A201,2,1)*4,,,A200)),INDIRECT(ADDRESS(2^(1+MID(A201,2,1))+2^MID(A201,2,1)+2+(MID(A201,3,2)-1)*2^(MID(A201,2,1)+2),MID(A201,2,1)*4-2,,,A200)),INDIRECT(ADDRESS(2^MID(A201,2,1)+2+(MID(A201,3,2)-1)*2^(MID(A201,2,1)+2),MID(A201,2,1)*4-2,,,A200)))),IF(LEFT(A200,1)="X",IFERROR(INDIRECT(ADDRESS(MATCH(A201,OFFSET(INDIRECT(ADDRESS(1,3,,,A200)),0,0,200,1),0),2,,,A200)),""),IFERROR(INDIRECT(ADDRESS(MATCH(A201,OFFSET(INDIRECT(ADDRESS(3,2,,,A200)),1,6+MAX(OFFSET(INDIRECT(ADDRESS(3,2,,,A200)),0,0,1,20)),2*MAX(OFFSET(INDIRECT(ADDRESS(3,2,,,A200)),0,0,1,20)),1),0)+3,3,,,A200)),"")))</f>
        <v/>
      </c>
      <c r="C200" s="120"/>
      <c r="D200" s="28"/>
      <c r="E200" s="35"/>
      <c r="I200" s="34"/>
      <c r="U200" s="34"/>
    </row>
    <row r="201" spans="2:25" ht="15" customHeight="1" x14ac:dyDescent="0.25">
      <c r="I201" s="34"/>
      <c r="U201" s="34"/>
    </row>
    <row r="202" spans="2:25" ht="15" customHeight="1" x14ac:dyDescent="0.25">
      <c r="F202" s="41" t="s">
        <v>11</v>
      </c>
      <c r="H202" s="42"/>
      <c r="I202" s="34"/>
      <c r="J202" s="121" t="str">
        <f>IF(ISBLANK(H198),"",IF(H198&gt;H206,F198,F206))</f>
        <v/>
      </c>
      <c r="K202" s="119"/>
      <c r="L202" s="28"/>
      <c r="M202" s="32"/>
      <c r="U202" s="34"/>
    </row>
    <row r="203" spans="2:25" ht="15" customHeight="1" x14ac:dyDescent="0.25">
      <c r="I203" s="34"/>
      <c r="M203" s="33"/>
      <c r="U203" s="34"/>
    </row>
    <row r="204" spans="2:25" ht="15" customHeight="1" x14ac:dyDescent="0.25">
      <c r="B204" s="119" t="str">
        <f ca="1">IF(LEFT(A205,1)="-",IF(ISBLANK(INDIRECT(ADDRESS(2^MID(A205,2,1)+2+(MID(A205,3,2)-1)*2^(MID(A205,2,1)+2),MID(A205,2,1)*4,,,A204))),"",IF(INDIRECT(ADDRESS(2^MID(A205,2,1)+2+(MID(A205,3,2)-1)*2^(MID(A205,2,1)+2),MID(A205,2,1)*4,,,A204))&gt;INDIRECT(ADDRESS(2^(1+MID(A205,2,1))+2^MID(A205,2,1)+2+(MID(A205,3,2)-1)*2^(MID(A205,2,1)+2),MID(A205,2,1)*4,,,A204)),INDIRECT(ADDRESS(2^(1+MID(A205,2,1))+2^MID(A205,2,1)+2+(MID(A205,3,2)-1)*2^(MID(A205,2,1)+2),MID(A205,2,1)*4-2,,,A204)),INDIRECT(ADDRESS(2^MID(A205,2,1)+2+(MID(A205,3,2)-1)*2^(MID(A205,2,1)+2),MID(A205,2,1)*4-2,,,A204)))),IF(LEFT(A204,1)="X",IFERROR(INDIRECT(ADDRESS(MATCH(A205,OFFSET(INDIRECT(ADDRESS(1,3,,,A204)),0,0,200,1),0),2,,,A204)),""),IFERROR(INDIRECT(ADDRESS(MATCH(A205,OFFSET(INDIRECT(ADDRESS(3,2,,,A204)),1,6+MAX(OFFSET(INDIRECT(ADDRESS(3,2,,,A204)),0,0,1,20)),2*MAX(OFFSET(INDIRECT(ADDRESS(3,2,,,A204)),0,0,1,20)),1),0)+3,3,,,A204)),"")))</f>
        <v/>
      </c>
      <c r="C204" s="120"/>
      <c r="D204" s="28"/>
      <c r="E204" s="32"/>
      <c r="I204" s="34"/>
      <c r="M204" s="34"/>
      <c r="U204" s="34"/>
    </row>
    <row r="205" spans="2:25" ht="15" customHeight="1" x14ac:dyDescent="0.25">
      <c r="E205" s="33"/>
      <c r="I205" s="34"/>
      <c r="M205" s="34"/>
      <c r="U205" s="34"/>
    </row>
    <row r="206" spans="2:25" ht="15" customHeight="1" x14ac:dyDescent="0.25">
      <c r="B206" s="41" t="s">
        <v>11</v>
      </c>
      <c r="C206" s="42"/>
      <c r="E206" s="34"/>
      <c r="F206" s="121" t="str">
        <f>IF(ISBLANK(D204),"",IF(D204&gt;D208,B204,B208))</f>
        <v/>
      </c>
      <c r="G206" s="120"/>
      <c r="H206" s="28"/>
      <c r="I206" s="35"/>
      <c r="M206" s="34"/>
      <c r="U206" s="34"/>
    </row>
    <row r="207" spans="2:25" ht="15" customHeight="1" x14ac:dyDescent="0.25">
      <c r="E207" s="34"/>
      <c r="M207" s="34"/>
      <c r="U207" s="34"/>
    </row>
    <row r="208" spans="2:25" ht="15" customHeight="1" x14ac:dyDescent="0.25">
      <c r="B208" s="119" t="str">
        <f ca="1">IF(LEFT(A209,1)="-",IF(ISBLANK(INDIRECT(ADDRESS(2^MID(A209,2,1)+2+(MID(A209,3,2)-1)*2^(MID(A209,2,1)+2),MID(A209,2,1)*4,,,A208))),"",IF(INDIRECT(ADDRESS(2^MID(A209,2,1)+2+(MID(A209,3,2)-1)*2^(MID(A209,2,1)+2),MID(A209,2,1)*4,,,A208))&gt;INDIRECT(ADDRESS(2^(1+MID(A209,2,1))+2^MID(A209,2,1)+2+(MID(A209,3,2)-1)*2^(MID(A209,2,1)+2),MID(A209,2,1)*4,,,A208)),INDIRECT(ADDRESS(2^(1+MID(A209,2,1))+2^MID(A209,2,1)+2+(MID(A209,3,2)-1)*2^(MID(A209,2,1)+2),MID(A209,2,1)*4-2,,,A208)),INDIRECT(ADDRESS(2^MID(A209,2,1)+2+(MID(A209,3,2)-1)*2^(MID(A209,2,1)+2),MID(A209,2,1)*4-2,,,A208)))),IF(LEFT(A208,1)="X",IFERROR(INDIRECT(ADDRESS(MATCH(A209,OFFSET(INDIRECT(ADDRESS(1,3,,,A208)),0,0,200,1),0),2,,,A208)),""),IFERROR(INDIRECT(ADDRESS(MATCH(A209,OFFSET(INDIRECT(ADDRESS(3,2,,,A208)),1,6+MAX(OFFSET(INDIRECT(ADDRESS(3,2,,,A208)),0,0,1,20)),2*MAX(OFFSET(INDIRECT(ADDRESS(3,2,,,A208)),0,0,1,20)),1),0)+3,3,,,A208)),"")))</f>
        <v/>
      </c>
      <c r="C208" s="120"/>
      <c r="D208" s="28"/>
      <c r="E208" s="35"/>
      <c r="M208" s="34"/>
      <c r="U208" s="34"/>
    </row>
    <row r="209" spans="2:21" ht="15" customHeight="1" x14ac:dyDescent="0.25">
      <c r="M209" s="34"/>
      <c r="U209" s="34"/>
    </row>
    <row r="210" spans="2:21" ht="15" customHeight="1" x14ac:dyDescent="0.25">
      <c r="J210" s="41" t="s">
        <v>11</v>
      </c>
      <c r="L210" s="42"/>
      <c r="M210" s="34"/>
      <c r="N210" s="121" t="str">
        <f>IF(ISBLANK(L202),"",IF(L202&gt;L218,J202,J218))</f>
        <v/>
      </c>
      <c r="O210" s="119"/>
      <c r="P210" s="28"/>
      <c r="Q210" s="32"/>
      <c r="U210" s="34"/>
    </row>
    <row r="211" spans="2:21" ht="15" customHeight="1" x14ac:dyDescent="0.25">
      <c r="M211" s="34"/>
      <c r="P211" s="36"/>
      <c r="Q211" s="33"/>
      <c r="U211" s="34"/>
    </row>
    <row r="212" spans="2:21" ht="15" customHeight="1" x14ac:dyDescent="0.25">
      <c r="B212" s="119" t="str">
        <f ca="1">IF(LEFT(A213,1)="-",IF(ISBLANK(INDIRECT(ADDRESS(2^MID(A213,2,1)+2+(MID(A213,3,2)-1)*2^(MID(A213,2,1)+2),MID(A213,2,1)*4,,,A212))),"",IF(INDIRECT(ADDRESS(2^MID(A213,2,1)+2+(MID(A213,3,2)-1)*2^(MID(A213,2,1)+2),MID(A213,2,1)*4,,,A212))&gt;INDIRECT(ADDRESS(2^(1+MID(A213,2,1))+2^MID(A213,2,1)+2+(MID(A213,3,2)-1)*2^(MID(A213,2,1)+2),MID(A213,2,1)*4,,,A212)),INDIRECT(ADDRESS(2^(1+MID(A213,2,1))+2^MID(A213,2,1)+2+(MID(A213,3,2)-1)*2^(MID(A213,2,1)+2),MID(A213,2,1)*4-2,,,A212)),INDIRECT(ADDRESS(2^MID(A213,2,1)+2+(MID(A213,3,2)-1)*2^(MID(A213,2,1)+2),MID(A213,2,1)*4-2,,,A212)))),IF(LEFT(A212,1)="X",IFERROR(INDIRECT(ADDRESS(MATCH(A213,OFFSET(INDIRECT(ADDRESS(1,3,,,A212)),0,0,200,1),0),2,,,A212)),""),IFERROR(INDIRECT(ADDRESS(MATCH(A213,OFFSET(INDIRECT(ADDRESS(3,2,,,A212)),1,6+MAX(OFFSET(INDIRECT(ADDRESS(3,2,,,A212)),0,0,1,20)),2*MAX(OFFSET(INDIRECT(ADDRESS(3,2,,,A212)),0,0,1,20)),1),0)+3,3,,,A212)),"")))</f>
        <v/>
      </c>
      <c r="C212" s="120"/>
      <c r="D212" s="28"/>
      <c r="E212" s="32"/>
      <c r="M212" s="34"/>
      <c r="Q212" s="34"/>
      <c r="U212" s="34"/>
    </row>
    <row r="213" spans="2:21" ht="15" customHeight="1" x14ac:dyDescent="0.25">
      <c r="E213" s="33"/>
      <c r="M213" s="34"/>
      <c r="Q213" s="34"/>
      <c r="U213" s="34"/>
    </row>
    <row r="214" spans="2:21" ht="15" customHeight="1" x14ac:dyDescent="0.25">
      <c r="B214" s="41" t="s">
        <v>11</v>
      </c>
      <c r="C214" s="42"/>
      <c r="E214" s="34"/>
      <c r="F214" s="121" t="str">
        <f>IF(ISBLANK(D212),"",IF(D212&gt;D216,B212,B216))</f>
        <v/>
      </c>
      <c r="G214" s="120"/>
      <c r="H214" s="28"/>
      <c r="I214" s="32"/>
      <c r="M214" s="34"/>
      <c r="Q214" s="34"/>
      <c r="U214" s="34"/>
    </row>
    <row r="215" spans="2:21" ht="15" customHeight="1" x14ac:dyDescent="0.25">
      <c r="C215" s="42"/>
      <c r="E215" s="34"/>
      <c r="I215" s="33"/>
      <c r="M215" s="34"/>
      <c r="Q215" s="34"/>
      <c r="U215" s="34"/>
    </row>
    <row r="216" spans="2:21" ht="15" customHeight="1" x14ac:dyDescent="0.25">
      <c r="B216" s="119" t="str">
        <f ca="1">IF(LEFT(A217,1)="-",IF(ISBLANK(INDIRECT(ADDRESS(2^MID(A217,2,1)+2+(MID(A217,3,2)-1)*2^(MID(A217,2,1)+2),MID(A217,2,1)*4,,,A216))),"",IF(INDIRECT(ADDRESS(2^MID(A217,2,1)+2+(MID(A217,3,2)-1)*2^(MID(A217,2,1)+2),MID(A217,2,1)*4,,,A216))&gt;INDIRECT(ADDRESS(2^(1+MID(A217,2,1))+2^MID(A217,2,1)+2+(MID(A217,3,2)-1)*2^(MID(A217,2,1)+2),MID(A217,2,1)*4,,,A216)),INDIRECT(ADDRESS(2^(1+MID(A217,2,1))+2^MID(A217,2,1)+2+(MID(A217,3,2)-1)*2^(MID(A217,2,1)+2),MID(A217,2,1)*4-2,,,A216)),INDIRECT(ADDRESS(2^MID(A217,2,1)+2+(MID(A217,3,2)-1)*2^(MID(A217,2,1)+2),MID(A217,2,1)*4-2,,,A216)))),IF(LEFT(A216,1)="X",IFERROR(INDIRECT(ADDRESS(MATCH(A217,OFFSET(INDIRECT(ADDRESS(1,3,,,A216)),0,0,200,1),0),2,,,A216)),""),IFERROR(INDIRECT(ADDRESS(MATCH(A217,OFFSET(INDIRECT(ADDRESS(3,2,,,A216)),1,6+MAX(OFFSET(INDIRECT(ADDRESS(3,2,,,A216)),0,0,1,20)),2*MAX(OFFSET(INDIRECT(ADDRESS(3,2,,,A216)),0,0,1,20)),1),0)+3,3,,,A216)),"")))</f>
        <v/>
      </c>
      <c r="C216" s="120"/>
      <c r="D216" s="28"/>
      <c r="E216" s="35"/>
      <c r="I216" s="34"/>
      <c r="M216" s="34"/>
      <c r="Q216" s="34"/>
      <c r="U216" s="34"/>
    </row>
    <row r="217" spans="2:21" ht="15" customHeight="1" x14ac:dyDescent="0.25">
      <c r="C217" s="42"/>
      <c r="I217" s="34"/>
      <c r="M217" s="34"/>
      <c r="Q217" s="34"/>
      <c r="U217" s="34"/>
    </row>
    <row r="218" spans="2:21" ht="15" customHeight="1" x14ac:dyDescent="0.25">
      <c r="C218" s="42"/>
      <c r="F218" s="41" t="s">
        <v>11</v>
      </c>
      <c r="H218" s="42"/>
      <c r="I218" s="34"/>
      <c r="J218" s="121" t="str">
        <f>IF(ISBLANK(H214),"",IF(H214&gt;H222,F214,F222))</f>
        <v/>
      </c>
      <c r="K218" s="120"/>
      <c r="L218" s="28"/>
      <c r="M218" s="35"/>
      <c r="Q218" s="34"/>
      <c r="U218" s="34"/>
    </row>
    <row r="219" spans="2:21" ht="15" customHeight="1" x14ac:dyDescent="0.25">
      <c r="C219" s="42"/>
      <c r="I219" s="34"/>
      <c r="Q219" s="34"/>
      <c r="U219" s="34"/>
    </row>
    <row r="220" spans="2:21" ht="15" customHeight="1" x14ac:dyDescent="0.25">
      <c r="B220" s="119" t="str">
        <f ca="1">IF(LEFT(A221,1)="-",IF(ISBLANK(INDIRECT(ADDRESS(2^MID(A221,2,1)+2+(MID(A221,3,2)-1)*2^(MID(A221,2,1)+2),MID(A221,2,1)*4,,,A220))),"",IF(INDIRECT(ADDRESS(2^MID(A221,2,1)+2+(MID(A221,3,2)-1)*2^(MID(A221,2,1)+2),MID(A221,2,1)*4,,,A220))&gt;INDIRECT(ADDRESS(2^(1+MID(A221,2,1))+2^MID(A221,2,1)+2+(MID(A221,3,2)-1)*2^(MID(A221,2,1)+2),MID(A221,2,1)*4,,,A220)),INDIRECT(ADDRESS(2^(1+MID(A221,2,1))+2^MID(A221,2,1)+2+(MID(A221,3,2)-1)*2^(MID(A221,2,1)+2),MID(A221,2,1)*4-2,,,A220)),INDIRECT(ADDRESS(2^MID(A221,2,1)+2+(MID(A221,3,2)-1)*2^(MID(A221,2,1)+2),MID(A221,2,1)*4-2,,,A220)))),IF(LEFT(A220,1)="X",IFERROR(INDIRECT(ADDRESS(MATCH(A221,OFFSET(INDIRECT(ADDRESS(1,3,,,A220)),0,0,200,1),0),2,,,A220)),""),IFERROR(INDIRECT(ADDRESS(MATCH(A221,OFFSET(INDIRECT(ADDRESS(3,2,,,A220)),1,6+MAX(OFFSET(INDIRECT(ADDRESS(3,2,,,A220)),0,0,1,20)),2*MAX(OFFSET(INDIRECT(ADDRESS(3,2,,,A220)),0,0,1,20)),1),0)+3,3,,,A220)),"")))</f>
        <v/>
      </c>
      <c r="C220" s="120"/>
      <c r="D220" s="28"/>
      <c r="E220" s="32"/>
      <c r="I220" s="34"/>
      <c r="Q220" s="34"/>
      <c r="U220" s="34"/>
    </row>
    <row r="221" spans="2:21" ht="15" customHeight="1" x14ac:dyDescent="0.25">
      <c r="C221" s="42"/>
      <c r="E221" s="33"/>
      <c r="I221" s="34"/>
      <c r="Q221" s="34"/>
      <c r="U221" s="34"/>
    </row>
    <row r="222" spans="2:21" ht="15" customHeight="1" x14ac:dyDescent="0.25">
      <c r="B222" s="41" t="s">
        <v>11</v>
      </c>
      <c r="C222" s="42"/>
      <c r="E222" s="34"/>
      <c r="F222" s="121" t="str">
        <f>IF(ISBLANK(D220),"",IF(D220&gt;D224,B220,B224))</f>
        <v/>
      </c>
      <c r="G222" s="120"/>
      <c r="H222" s="28"/>
      <c r="I222" s="35"/>
      <c r="Q222" s="34"/>
      <c r="U222" s="34"/>
    </row>
    <row r="223" spans="2:21" ht="15" customHeight="1" x14ac:dyDescent="0.25">
      <c r="E223" s="34"/>
      <c r="Q223" s="34"/>
      <c r="U223" s="34"/>
    </row>
    <row r="224" spans="2:21" ht="15" customHeight="1" x14ac:dyDescent="0.25">
      <c r="B224" s="119" t="str">
        <f ca="1">IF(LEFT(A225,1)="-",IF(ISBLANK(INDIRECT(ADDRESS(2^MID(A225,2,1)+2+(MID(A225,3,2)-1)*2^(MID(A225,2,1)+2),MID(A225,2,1)*4,,,A224))),"",IF(INDIRECT(ADDRESS(2^MID(A225,2,1)+2+(MID(A225,3,2)-1)*2^(MID(A225,2,1)+2),MID(A225,2,1)*4,,,A224))&gt;INDIRECT(ADDRESS(2^(1+MID(A225,2,1))+2^MID(A225,2,1)+2+(MID(A225,3,2)-1)*2^(MID(A225,2,1)+2),MID(A225,2,1)*4,,,A224)),INDIRECT(ADDRESS(2^(1+MID(A225,2,1))+2^MID(A225,2,1)+2+(MID(A225,3,2)-1)*2^(MID(A225,2,1)+2),MID(A225,2,1)*4-2,,,A224)),INDIRECT(ADDRESS(2^MID(A225,2,1)+2+(MID(A225,3,2)-1)*2^(MID(A225,2,1)+2),MID(A225,2,1)*4-2,,,A224)))),IF(LEFT(A224,1)="X",IFERROR(INDIRECT(ADDRESS(MATCH(A225,OFFSET(INDIRECT(ADDRESS(1,3,,,A224)),0,0,200,1),0),2,,,A224)),""),IFERROR(INDIRECT(ADDRESS(MATCH(A225,OFFSET(INDIRECT(ADDRESS(3,2,,,A224)),1,6+MAX(OFFSET(INDIRECT(ADDRESS(3,2,,,A224)),0,0,1,20)),2*MAX(OFFSET(INDIRECT(ADDRESS(3,2,,,A224)),0,0,1,20)),1),0)+3,3,,,A224)),"")))</f>
        <v/>
      </c>
      <c r="C224" s="120"/>
      <c r="D224" s="28"/>
      <c r="E224" s="35"/>
      <c r="Q224" s="34"/>
      <c r="U224" s="34"/>
    </row>
    <row r="225" spans="2:21" ht="15" customHeight="1" x14ac:dyDescent="0.25">
      <c r="Q225" s="34"/>
      <c r="U225" s="34"/>
    </row>
    <row r="226" spans="2:21" ht="15" customHeight="1" x14ac:dyDescent="0.25">
      <c r="N226" s="41" t="s">
        <v>11</v>
      </c>
      <c r="P226" s="42"/>
      <c r="Q226" s="34"/>
      <c r="R226" s="121" t="str">
        <f>IF(ISBLANK(P210),"",IF(P210&gt;P242,N210,N242))</f>
        <v/>
      </c>
      <c r="S226" s="119"/>
      <c r="T226" s="28"/>
      <c r="U226" s="35"/>
    </row>
    <row r="227" spans="2:21" ht="15" customHeight="1" x14ac:dyDescent="0.25">
      <c r="Q227" s="34"/>
    </row>
    <row r="228" spans="2:21" ht="15" customHeight="1" x14ac:dyDescent="0.25">
      <c r="B228" s="119" t="str">
        <f ca="1">IF(LEFT(A229,1)="-",IF(ISBLANK(INDIRECT(ADDRESS(2^MID(A229,2,1)+2+(MID(A229,3,2)-1)*2^(MID(A229,2,1)+2),MID(A229,2,1)*4,,,A228))),"",IF(INDIRECT(ADDRESS(2^MID(A229,2,1)+2+(MID(A229,3,2)-1)*2^(MID(A229,2,1)+2),MID(A229,2,1)*4,,,A228))&gt;INDIRECT(ADDRESS(2^(1+MID(A229,2,1))+2^MID(A229,2,1)+2+(MID(A229,3,2)-1)*2^(MID(A229,2,1)+2),MID(A229,2,1)*4,,,A228)),INDIRECT(ADDRESS(2^(1+MID(A229,2,1))+2^MID(A229,2,1)+2+(MID(A229,3,2)-1)*2^(MID(A229,2,1)+2),MID(A229,2,1)*4-2,,,A228)),INDIRECT(ADDRESS(2^MID(A229,2,1)+2+(MID(A229,3,2)-1)*2^(MID(A229,2,1)+2),MID(A229,2,1)*4-2,,,A228)))),IF(LEFT(A228,1)="X",IFERROR(INDIRECT(ADDRESS(MATCH(A229,OFFSET(INDIRECT(ADDRESS(1,3,,,A228)),0,0,200,1),0),2,,,A228)),""),IFERROR(INDIRECT(ADDRESS(MATCH(A229,OFFSET(INDIRECT(ADDRESS(3,2,,,A228)),1,6+MAX(OFFSET(INDIRECT(ADDRESS(3,2,,,A228)),0,0,1,20)),2*MAX(OFFSET(INDIRECT(ADDRESS(3,2,,,A228)),0,0,1,20)),1),0)+3,3,,,A228)),"")))</f>
        <v/>
      </c>
      <c r="C228" s="120"/>
      <c r="D228" s="28"/>
      <c r="E228" s="32"/>
      <c r="Q228" s="34"/>
    </row>
    <row r="229" spans="2:21" ht="15" customHeight="1" x14ac:dyDescent="0.25">
      <c r="E229" s="33"/>
      <c r="Q229" s="34"/>
    </row>
    <row r="230" spans="2:21" ht="15" customHeight="1" x14ac:dyDescent="0.25">
      <c r="B230" s="41" t="s">
        <v>11</v>
      </c>
      <c r="C230" s="42"/>
      <c r="E230" s="34"/>
      <c r="F230" s="121" t="str">
        <f>IF(ISBLANK(D228),"",IF(D228&gt;D232,B228,B232))</f>
        <v/>
      </c>
      <c r="G230" s="120"/>
      <c r="H230" s="28"/>
      <c r="I230" s="32"/>
      <c r="Q230" s="34"/>
    </row>
    <row r="231" spans="2:21" ht="15" customHeight="1" x14ac:dyDescent="0.25">
      <c r="E231" s="34"/>
      <c r="I231" s="33"/>
      <c r="Q231" s="34"/>
    </row>
    <row r="232" spans="2:21" ht="15" customHeight="1" x14ac:dyDescent="0.25">
      <c r="B232" s="119" t="str">
        <f ca="1">IF(LEFT(A233,1)="-",IF(ISBLANK(INDIRECT(ADDRESS(2^MID(A233,2,1)+2+(MID(A233,3,2)-1)*2^(MID(A233,2,1)+2),MID(A233,2,1)*4,,,A232))),"",IF(INDIRECT(ADDRESS(2^MID(A233,2,1)+2+(MID(A233,3,2)-1)*2^(MID(A233,2,1)+2),MID(A233,2,1)*4,,,A232))&gt;INDIRECT(ADDRESS(2^(1+MID(A233,2,1))+2^MID(A233,2,1)+2+(MID(A233,3,2)-1)*2^(MID(A233,2,1)+2),MID(A233,2,1)*4,,,A232)),INDIRECT(ADDRESS(2^(1+MID(A233,2,1))+2^MID(A233,2,1)+2+(MID(A233,3,2)-1)*2^(MID(A233,2,1)+2),MID(A233,2,1)*4-2,,,A232)),INDIRECT(ADDRESS(2^MID(A233,2,1)+2+(MID(A233,3,2)-1)*2^(MID(A233,2,1)+2),MID(A233,2,1)*4-2,,,A232)))),IF(LEFT(A232,1)="X",IFERROR(INDIRECT(ADDRESS(MATCH(A233,OFFSET(INDIRECT(ADDRESS(1,3,,,A232)),0,0,200,1),0),2,,,A232)),""),IFERROR(INDIRECT(ADDRESS(MATCH(A233,OFFSET(INDIRECT(ADDRESS(3,2,,,A232)),1,6+MAX(OFFSET(INDIRECT(ADDRESS(3,2,,,A232)),0,0,1,20)),2*MAX(OFFSET(INDIRECT(ADDRESS(3,2,,,A232)),0,0,1,20)),1),0)+3,3,,,A232)),"")))</f>
        <v/>
      </c>
      <c r="C232" s="120"/>
      <c r="D232" s="28"/>
      <c r="E232" s="35"/>
      <c r="I232" s="34"/>
      <c r="Q232" s="34"/>
    </row>
    <row r="233" spans="2:21" ht="15" customHeight="1" x14ac:dyDescent="0.25">
      <c r="I233" s="34"/>
      <c r="Q233" s="34"/>
    </row>
    <row r="234" spans="2:21" ht="15" customHeight="1" x14ac:dyDescent="0.25">
      <c r="F234" s="41" t="s">
        <v>11</v>
      </c>
      <c r="H234" s="42"/>
      <c r="I234" s="34"/>
      <c r="J234" s="121" t="str">
        <f>IF(ISBLANK(H230),"",IF(H230&gt;H238,F230,F238))</f>
        <v/>
      </c>
      <c r="K234" s="119"/>
      <c r="L234" s="28"/>
      <c r="M234" s="32"/>
      <c r="Q234" s="34"/>
    </row>
    <row r="235" spans="2:21" ht="15" customHeight="1" x14ac:dyDescent="0.25">
      <c r="I235" s="34"/>
      <c r="M235" s="33"/>
      <c r="Q235" s="34"/>
    </row>
    <row r="236" spans="2:21" ht="15" customHeight="1" x14ac:dyDescent="0.25">
      <c r="B236" s="119" t="str">
        <f ca="1">IF(LEFT(A237,1)="-",IF(ISBLANK(INDIRECT(ADDRESS(2^MID(A237,2,1)+2+(MID(A237,3,2)-1)*2^(MID(A237,2,1)+2),MID(A237,2,1)*4,,,A236))),"",IF(INDIRECT(ADDRESS(2^MID(A237,2,1)+2+(MID(A237,3,2)-1)*2^(MID(A237,2,1)+2),MID(A237,2,1)*4,,,A236))&gt;INDIRECT(ADDRESS(2^(1+MID(A237,2,1))+2^MID(A237,2,1)+2+(MID(A237,3,2)-1)*2^(MID(A237,2,1)+2),MID(A237,2,1)*4,,,A236)),INDIRECT(ADDRESS(2^(1+MID(A237,2,1))+2^MID(A237,2,1)+2+(MID(A237,3,2)-1)*2^(MID(A237,2,1)+2),MID(A237,2,1)*4-2,,,A236)),INDIRECT(ADDRESS(2^MID(A237,2,1)+2+(MID(A237,3,2)-1)*2^(MID(A237,2,1)+2),MID(A237,2,1)*4-2,,,A236)))),IF(LEFT(A236,1)="X",IFERROR(INDIRECT(ADDRESS(MATCH(A237,OFFSET(INDIRECT(ADDRESS(1,3,,,A236)),0,0,200,1),0),2,,,A236)),""),IFERROR(INDIRECT(ADDRESS(MATCH(A237,OFFSET(INDIRECT(ADDRESS(3,2,,,A236)),1,6+MAX(OFFSET(INDIRECT(ADDRESS(3,2,,,A236)),0,0,1,20)),2*MAX(OFFSET(INDIRECT(ADDRESS(3,2,,,A236)),0,0,1,20)),1),0)+3,3,,,A236)),"")))</f>
        <v/>
      </c>
      <c r="C236" s="120"/>
      <c r="D236" s="28"/>
      <c r="E236" s="32"/>
      <c r="I236" s="34"/>
      <c r="M236" s="34"/>
      <c r="Q236" s="34"/>
    </row>
    <row r="237" spans="2:21" ht="15" customHeight="1" x14ac:dyDescent="0.25">
      <c r="E237" s="33"/>
      <c r="I237" s="34"/>
      <c r="M237" s="34"/>
      <c r="Q237" s="34"/>
    </row>
    <row r="238" spans="2:21" ht="15" customHeight="1" x14ac:dyDescent="0.25">
      <c r="B238" s="41" t="s">
        <v>11</v>
      </c>
      <c r="C238" s="42"/>
      <c r="E238" s="34"/>
      <c r="F238" s="121" t="str">
        <f>IF(ISBLANK(D236),"",IF(D236&gt;D240,B236,B240))</f>
        <v/>
      </c>
      <c r="G238" s="120"/>
      <c r="H238" s="28"/>
      <c r="I238" s="35"/>
      <c r="M238" s="34"/>
      <c r="Q238" s="34"/>
    </row>
    <row r="239" spans="2:21" ht="15" customHeight="1" x14ac:dyDescent="0.25">
      <c r="E239" s="34"/>
      <c r="M239" s="34"/>
      <c r="Q239" s="34"/>
    </row>
    <row r="240" spans="2:21" ht="15" customHeight="1" x14ac:dyDescent="0.25">
      <c r="B240" s="119" t="str">
        <f ca="1">IF(LEFT(A241,1)="-",IF(ISBLANK(INDIRECT(ADDRESS(2^MID(A241,2,1)+2+(MID(A241,3,2)-1)*2^(MID(A241,2,1)+2),MID(A241,2,1)*4,,,A240))),"",IF(INDIRECT(ADDRESS(2^MID(A241,2,1)+2+(MID(A241,3,2)-1)*2^(MID(A241,2,1)+2),MID(A241,2,1)*4,,,A240))&gt;INDIRECT(ADDRESS(2^(1+MID(A241,2,1))+2^MID(A241,2,1)+2+(MID(A241,3,2)-1)*2^(MID(A241,2,1)+2),MID(A241,2,1)*4,,,A240)),INDIRECT(ADDRESS(2^(1+MID(A241,2,1))+2^MID(A241,2,1)+2+(MID(A241,3,2)-1)*2^(MID(A241,2,1)+2),MID(A241,2,1)*4-2,,,A240)),INDIRECT(ADDRESS(2^MID(A241,2,1)+2+(MID(A241,3,2)-1)*2^(MID(A241,2,1)+2),MID(A241,2,1)*4-2,,,A240)))),IF(LEFT(A240,1)="X",IFERROR(INDIRECT(ADDRESS(MATCH(A241,OFFSET(INDIRECT(ADDRESS(1,3,,,A240)),0,0,200,1),0),2,,,A240)),""),IFERROR(INDIRECT(ADDRESS(MATCH(A241,OFFSET(INDIRECT(ADDRESS(3,2,,,A240)),1,6+MAX(OFFSET(INDIRECT(ADDRESS(3,2,,,A240)),0,0,1,20)),2*MAX(OFFSET(INDIRECT(ADDRESS(3,2,,,A240)),0,0,1,20)),1),0)+3,3,,,A240)),"")))</f>
        <v/>
      </c>
      <c r="C240" s="120"/>
      <c r="D240" s="28"/>
      <c r="E240" s="35"/>
      <c r="M240" s="34"/>
      <c r="Q240" s="34"/>
    </row>
    <row r="241" spans="2:17" ht="15" customHeight="1" x14ac:dyDescent="0.25">
      <c r="M241" s="34"/>
      <c r="Q241" s="34"/>
    </row>
    <row r="242" spans="2:17" ht="15" customHeight="1" x14ac:dyDescent="0.25">
      <c r="J242" s="41" t="s">
        <v>11</v>
      </c>
      <c r="L242" s="42"/>
      <c r="M242" s="34"/>
      <c r="N242" s="121" t="str">
        <f>IF(ISBLANK(L234),"",IF(L234&gt;L250,J234,J250))</f>
        <v/>
      </c>
      <c r="O242" s="119"/>
      <c r="P242" s="28"/>
      <c r="Q242" s="35"/>
    </row>
    <row r="243" spans="2:17" ht="15" customHeight="1" x14ac:dyDescent="0.25">
      <c r="M243" s="34"/>
    </row>
    <row r="244" spans="2:17" ht="15" customHeight="1" x14ac:dyDescent="0.25">
      <c r="B244" s="119" t="str">
        <f ca="1">IF(LEFT(A245,1)="-",IF(ISBLANK(INDIRECT(ADDRESS(2^MID(A245,2,1)+2+(MID(A245,3,2)-1)*2^(MID(A245,2,1)+2),MID(A245,2,1)*4,,,A244))),"",IF(INDIRECT(ADDRESS(2^MID(A245,2,1)+2+(MID(A245,3,2)-1)*2^(MID(A245,2,1)+2),MID(A245,2,1)*4,,,A244))&gt;INDIRECT(ADDRESS(2^(1+MID(A245,2,1))+2^MID(A245,2,1)+2+(MID(A245,3,2)-1)*2^(MID(A245,2,1)+2),MID(A245,2,1)*4,,,A244)),INDIRECT(ADDRESS(2^(1+MID(A245,2,1))+2^MID(A245,2,1)+2+(MID(A245,3,2)-1)*2^(MID(A245,2,1)+2),MID(A245,2,1)*4-2,,,A244)),INDIRECT(ADDRESS(2^MID(A245,2,1)+2+(MID(A245,3,2)-1)*2^(MID(A245,2,1)+2),MID(A245,2,1)*4-2,,,A244)))),IF(LEFT(A244,1)="X",IFERROR(INDIRECT(ADDRESS(MATCH(A245,OFFSET(INDIRECT(ADDRESS(1,3,,,A244)),0,0,200,1),0),2,,,A244)),""),IFERROR(INDIRECT(ADDRESS(MATCH(A245,OFFSET(INDIRECT(ADDRESS(3,2,,,A244)),1,6+MAX(OFFSET(INDIRECT(ADDRESS(3,2,,,A244)),0,0,1,20)),2*MAX(OFFSET(INDIRECT(ADDRESS(3,2,,,A244)),0,0,1,20)),1),0)+3,3,,,A244)),"")))</f>
        <v/>
      </c>
      <c r="C244" s="120"/>
      <c r="D244" s="28"/>
      <c r="E244" s="32"/>
      <c r="M244" s="34"/>
    </row>
    <row r="245" spans="2:17" ht="15" customHeight="1" x14ac:dyDescent="0.25">
      <c r="E245" s="33"/>
      <c r="M245" s="34"/>
    </row>
    <row r="246" spans="2:17" ht="15" customHeight="1" x14ac:dyDescent="0.25">
      <c r="B246" s="41" t="s">
        <v>11</v>
      </c>
      <c r="C246" s="42"/>
      <c r="E246" s="34"/>
      <c r="F246" s="121" t="str">
        <f>IF(ISBLANK(D244),"",IF(D244&gt;D248,B244,B248))</f>
        <v/>
      </c>
      <c r="G246" s="120"/>
      <c r="H246" s="28"/>
      <c r="I246" s="32"/>
      <c r="M246" s="34"/>
    </row>
    <row r="247" spans="2:17" ht="15" customHeight="1" x14ac:dyDescent="0.25">
      <c r="E247" s="34"/>
      <c r="I247" s="33"/>
      <c r="M247" s="34"/>
    </row>
    <row r="248" spans="2:17" ht="15" customHeight="1" x14ac:dyDescent="0.25">
      <c r="B248" s="119" t="str">
        <f ca="1">IF(LEFT(A249,1)="-",IF(ISBLANK(INDIRECT(ADDRESS(2^MID(A249,2,1)+2+(MID(A249,3,2)-1)*2^(MID(A249,2,1)+2),MID(A249,2,1)*4,,,A248))),"",IF(INDIRECT(ADDRESS(2^MID(A249,2,1)+2+(MID(A249,3,2)-1)*2^(MID(A249,2,1)+2),MID(A249,2,1)*4,,,A248))&gt;INDIRECT(ADDRESS(2^(1+MID(A249,2,1))+2^MID(A249,2,1)+2+(MID(A249,3,2)-1)*2^(MID(A249,2,1)+2),MID(A249,2,1)*4,,,A248)),INDIRECT(ADDRESS(2^(1+MID(A249,2,1))+2^MID(A249,2,1)+2+(MID(A249,3,2)-1)*2^(MID(A249,2,1)+2),MID(A249,2,1)*4-2,,,A248)),INDIRECT(ADDRESS(2^MID(A249,2,1)+2+(MID(A249,3,2)-1)*2^(MID(A249,2,1)+2),MID(A249,2,1)*4-2,,,A248)))),IF(LEFT(A248,1)="X",IFERROR(INDIRECT(ADDRESS(MATCH(A249,OFFSET(INDIRECT(ADDRESS(1,3,,,A248)),0,0,200,1),0),2,,,A248)),""),IFERROR(INDIRECT(ADDRESS(MATCH(A249,OFFSET(INDIRECT(ADDRESS(3,2,,,A248)),1,6+MAX(OFFSET(INDIRECT(ADDRESS(3,2,,,A248)),0,0,1,20)),2*MAX(OFFSET(INDIRECT(ADDRESS(3,2,,,A248)),0,0,1,20)),1),0)+3,3,,,A248)),"")))</f>
        <v/>
      </c>
      <c r="C248" s="120"/>
      <c r="D248" s="28"/>
      <c r="E248" s="35"/>
      <c r="I248" s="34"/>
      <c r="M248" s="34"/>
    </row>
    <row r="249" spans="2:17" ht="15" customHeight="1" x14ac:dyDescent="0.25">
      <c r="I249" s="34"/>
      <c r="M249" s="34"/>
    </row>
    <row r="250" spans="2:17" ht="15" customHeight="1" x14ac:dyDescent="0.25">
      <c r="F250" s="41" t="s">
        <v>11</v>
      </c>
      <c r="H250" s="42"/>
      <c r="I250" s="34"/>
      <c r="J250" s="121" t="str">
        <f>IF(ISBLANK(H246),"",IF(H246&gt;H254,F246,F254))</f>
        <v/>
      </c>
      <c r="K250" s="120"/>
      <c r="L250" s="28"/>
      <c r="M250" s="35"/>
    </row>
    <row r="251" spans="2:17" ht="15" customHeight="1" x14ac:dyDescent="0.25">
      <c r="I251" s="34"/>
    </row>
    <row r="252" spans="2:17" ht="15" customHeight="1" x14ac:dyDescent="0.25">
      <c r="B252" s="119" t="str">
        <f ca="1">IF(LEFT(A253,1)="-",IF(ISBLANK(INDIRECT(ADDRESS(2^MID(A253,2,1)+2+(MID(A253,3,2)-1)*2^(MID(A253,2,1)+2),MID(A253,2,1)*4,,,A252))),"",IF(INDIRECT(ADDRESS(2^MID(A253,2,1)+2+(MID(A253,3,2)-1)*2^(MID(A253,2,1)+2),MID(A253,2,1)*4,,,A252))&gt;INDIRECT(ADDRESS(2^(1+MID(A253,2,1))+2^MID(A253,2,1)+2+(MID(A253,3,2)-1)*2^(MID(A253,2,1)+2),MID(A253,2,1)*4,,,A252)),INDIRECT(ADDRESS(2^(1+MID(A253,2,1))+2^MID(A253,2,1)+2+(MID(A253,3,2)-1)*2^(MID(A253,2,1)+2),MID(A253,2,1)*4-2,,,A252)),INDIRECT(ADDRESS(2^MID(A253,2,1)+2+(MID(A253,3,2)-1)*2^(MID(A253,2,1)+2),MID(A253,2,1)*4-2,,,A252)))),IF(LEFT(A252,1)="X",IFERROR(INDIRECT(ADDRESS(MATCH(A253,OFFSET(INDIRECT(ADDRESS(1,3,,,A252)),0,0,200,1),0),2,,,A252)),""),IFERROR(INDIRECT(ADDRESS(MATCH(A253,OFFSET(INDIRECT(ADDRESS(3,2,,,A252)),1,6+MAX(OFFSET(INDIRECT(ADDRESS(3,2,,,A252)),0,0,1,20)),2*MAX(OFFSET(INDIRECT(ADDRESS(3,2,,,A252)),0,0,1,20)),1),0)+3,3,,,A252)),"")))</f>
        <v/>
      </c>
      <c r="C252" s="120"/>
      <c r="D252" s="28"/>
      <c r="E252" s="32"/>
      <c r="I252" s="34"/>
    </row>
    <row r="253" spans="2:17" ht="15" customHeight="1" x14ac:dyDescent="0.25">
      <c r="E253" s="33"/>
      <c r="I253" s="34"/>
    </row>
    <row r="254" spans="2:17" ht="15" customHeight="1" x14ac:dyDescent="0.25">
      <c r="B254" s="41" t="s">
        <v>11</v>
      </c>
      <c r="C254" s="42"/>
      <c r="E254" s="34"/>
      <c r="F254" s="121" t="str">
        <f>IF(ISBLANK(D252),"",IF(D252&gt;D256,B252,B256))</f>
        <v/>
      </c>
      <c r="G254" s="120"/>
      <c r="H254" s="28"/>
      <c r="I254" s="35"/>
    </row>
    <row r="255" spans="2:17" ht="15" customHeight="1" x14ac:dyDescent="0.25">
      <c r="C255" s="42"/>
      <c r="E255" s="34"/>
    </row>
    <row r="256" spans="2:17" ht="15" customHeight="1" x14ac:dyDescent="0.25">
      <c r="B256" s="119" t="str">
        <f ca="1">IF(LEFT(A257,1)="-",IF(ISBLANK(INDIRECT(ADDRESS(2^MID(A257,2,1)+2+(MID(A257,3,2)-1)*2^(MID(A257,2,1)+2),MID(A257,2,1)*4,,,A256))),"",IF(INDIRECT(ADDRESS(2^MID(A257,2,1)+2+(MID(A257,3,2)-1)*2^(MID(A257,2,1)+2),MID(A257,2,1)*4,,,A256))&gt;INDIRECT(ADDRESS(2^(1+MID(A257,2,1))+2^MID(A257,2,1)+2+(MID(A257,3,2)-1)*2^(MID(A257,2,1)+2),MID(A257,2,1)*4,,,A256)),INDIRECT(ADDRESS(2^(1+MID(A257,2,1))+2^MID(A257,2,1)+2+(MID(A257,3,2)-1)*2^(MID(A257,2,1)+2),MID(A257,2,1)*4-2,,,A256)),INDIRECT(ADDRESS(2^MID(A257,2,1)+2+(MID(A257,3,2)-1)*2^(MID(A257,2,1)+2),MID(A257,2,1)*4-2,,,A256)))),IF(LEFT(A256,1)="X",IFERROR(INDIRECT(ADDRESS(MATCH(A257,OFFSET(INDIRECT(ADDRESS(1,3,,,A256)),0,0,200,1),0),2,,,A256)),""),IFERROR(INDIRECT(ADDRESS(MATCH(A257,OFFSET(INDIRECT(ADDRESS(3,2,,,A256)),1,6+MAX(OFFSET(INDIRECT(ADDRESS(3,2,,,A256)),0,0,1,20)),2*MAX(OFFSET(INDIRECT(ADDRESS(3,2,,,A256)),0,0,1,20)),1),0)+3,3,,,A256)),"")))</f>
        <v/>
      </c>
      <c r="C256" s="120"/>
      <c r="D256" s="28"/>
      <c r="E256" s="35"/>
    </row>
    <row r="260" spans="2:7" ht="15" customHeight="1" x14ac:dyDescent="0.25">
      <c r="B260" s="119" t="str">
        <f>IF(ISBLANK(T34),"",IF(T34&gt;T98,R98,R34))</f>
        <v/>
      </c>
      <c r="C260" s="120"/>
      <c r="D260" s="28"/>
      <c r="E260" s="32"/>
      <c r="F260" s="122"/>
      <c r="G260" s="122"/>
    </row>
    <row r="261" spans="2:7" ht="15" customHeight="1" x14ac:dyDescent="0.25">
      <c r="E261" s="33"/>
    </row>
    <row r="262" spans="2:7" ht="15" customHeight="1" x14ac:dyDescent="0.25">
      <c r="B262" s="41" t="s">
        <v>11</v>
      </c>
      <c r="C262" s="42"/>
      <c r="E262" s="34"/>
      <c r="F262" s="121" t="str">
        <f>IF(ISBLANK(D260),"",IF(D260&gt;D264,B260,B264))</f>
        <v/>
      </c>
      <c r="G262" s="119"/>
    </row>
    <row r="263" spans="2:7" ht="15" customHeight="1" x14ac:dyDescent="0.25">
      <c r="E263" s="34"/>
    </row>
    <row r="264" spans="2:7" ht="15" customHeight="1" x14ac:dyDescent="0.25">
      <c r="B264" s="119" t="str">
        <f>IF(ISBLANK(T162),"",IF(T162&gt;T226,R226,R162))</f>
        <v/>
      </c>
      <c r="C264" s="120"/>
      <c r="D264" s="28"/>
      <c r="E264" s="35"/>
    </row>
    <row r="273" spans="12:12" ht="15" customHeight="1" x14ac:dyDescent="0.25">
      <c r="L273" s="42"/>
    </row>
  </sheetData>
  <mergeCells count="132">
    <mergeCell ref="B1:K1"/>
    <mergeCell ref="B4:C4"/>
    <mergeCell ref="F6:G6"/>
    <mergeCell ref="B8:C8"/>
    <mergeCell ref="J10:K10"/>
    <mergeCell ref="B12:C12"/>
    <mergeCell ref="J26:K26"/>
    <mergeCell ref="B28:C28"/>
    <mergeCell ref="F30:G30"/>
    <mergeCell ref="B32:C32"/>
    <mergeCell ref="R34:S34"/>
    <mergeCell ref="B36:C36"/>
    <mergeCell ref="F14:G14"/>
    <mergeCell ref="B16:C16"/>
    <mergeCell ref="N18:O18"/>
    <mergeCell ref="B20:C20"/>
    <mergeCell ref="F22:G22"/>
    <mergeCell ref="B24:C24"/>
    <mergeCell ref="N50:O50"/>
    <mergeCell ref="B52:C52"/>
    <mergeCell ref="F54:G54"/>
    <mergeCell ref="B56:C56"/>
    <mergeCell ref="J58:K58"/>
    <mergeCell ref="B60:C60"/>
    <mergeCell ref="F38:G38"/>
    <mergeCell ref="B40:C40"/>
    <mergeCell ref="J42:K42"/>
    <mergeCell ref="B44:C44"/>
    <mergeCell ref="F46:G46"/>
    <mergeCell ref="B48:C48"/>
    <mergeCell ref="J74:K74"/>
    <mergeCell ref="B76:C76"/>
    <mergeCell ref="F78:G78"/>
    <mergeCell ref="B80:C80"/>
    <mergeCell ref="N82:O82"/>
    <mergeCell ref="B84:C84"/>
    <mergeCell ref="F62:G62"/>
    <mergeCell ref="B64:C64"/>
    <mergeCell ref="V66:W66"/>
    <mergeCell ref="B68:C68"/>
    <mergeCell ref="F70:G70"/>
    <mergeCell ref="B72:C72"/>
    <mergeCell ref="R98:S98"/>
    <mergeCell ref="B100:C100"/>
    <mergeCell ref="F102:G102"/>
    <mergeCell ref="B104:C104"/>
    <mergeCell ref="J106:K106"/>
    <mergeCell ref="B108:C108"/>
    <mergeCell ref="F86:G86"/>
    <mergeCell ref="B88:C88"/>
    <mergeCell ref="J90:K90"/>
    <mergeCell ref="B92:C92"/>
    <mergeCell ref="F94:G94"/>
    <mergeCell ref="B96:C96"/>
    <mergeCell ref="F110:G110"/>
    <mergeCell ref="B112:C112"/>
    <mergeCell ref="N114:O114"/>
    <mergeCell ref="B116:C116"/>
    <mergeCell ref="F118:G118"/>
    <mergeCell ref="B120:C120"/>
    <mergeCell ref="R162:S162"/>
    <mergeCell ref="B140:C140"/>
    <mergeCell ref="F142:G142"/>
    <mergeCell ref="B144:C144"/>
    <mergeCell ref="N146:O146"/>
    <mergeCell ref="B148:C148"/>
    <mergeCell ref="F150:G150"/>
    <mergeCell ref="J122:K122"/>
    <mergeCell ref="B124:C124"/>
    <mergeCell ref="F126:G126"/>
    <mergeCell ref="B128:C128"/>
    <mergeCell ref="Z130:AA130"/>
    <mergeCell ref="B248:C248"/>
    <mergeCell ref="B152:C152"/>
    <mergeCell ref="J154:K154"/>
    <mergeCell ref="B156:C156"/>
    <mergeCell ref="F158:G158"/>
    <mergeCell ref="B160:C160"/>
    <mergeCell ref="B132:C132"/>
    <mergeCell ref="F134:G134"/>
    <mergeCell ref="B136:C136"/>
    <mergeCell ref="J138:K138"/>
    <mergeCell ref="B224:C224"/>
    <mergeCell ref="B228:C228"/>
    <mergeCell ref="F230:G230"/>
    <mergeCell ref="B232:C232"/>
    <mergeCell ref="J234:K234"/>
    <mergeCell ref="B212:C212"/>
    <mergeCell ref="F214:G214"/>
    <mergeCell ref="F222:G222"/>
    <mergeCell ref="B200:C200"/>
    <mergeCell ref="B240:C240"/>
    <mergeCell ref="B244:C244"/>
    <mergeCell ref="F246:G246"/>
    <mergeCell ref="B180:C180"/>
    <mergeCell ref="V194:W194"/>
    <mergeCell ref="B252:C252"/>
    <mergeCell ref="F254:G254"/>
    <mergeCell ref="B256:C256"/>
    <mergeCell ref="B236:C236"/>
    <mergeCell ref="F238:G238"/>
    <mergeCell ref="F182:G182"/>
    <mergeCell ref="B260:C260"/>
    <mergeCell ref="R226:S226"/>
    <mergeCell ref="F260:G260"/>
    <mergeCell ref="B208:C208"/>
    <mergeCell ref="J202:K202"/>
    <mergeCell ref="B204:C204"/>
    <mergeCell ref="F206:G206"/>
    <mergeCell ref="J250:K250"/>
    <mergeCell ref="N242:O242"/>
    <mergeCell ref="B184:C184"/>
    <mergeCell ref="J186:K186"/>
    <mergeCell ref="B216:C216"/>
    <mergeCell ref="J218:K218"/>
    <mergeCell ref="B220:C220"/>
    <mergeCell ref="B196:C196"/>
    <mergeCell ref="F198:G198"/>
    <mergeCell ref="B176:C176"/>
    <mergeCell ref="N178:O178"/>
    <mergeCell ref="F262:G262"/>
    <mergeCell ref="B264:C264"/>
    <mergeCell ref="B164:C164"/>
    <mergeCell ref="F166:G166"/>
    <mergeCell ref="B168:C168"/>
    <mergeCell ref="J170:K170"/>
    <mergeCell ref="B172:C172"/>
    <mergeCell ref="F174:G174"/>
    <mergeCell ref="N210:O210"/>
    <mergeCell ref="B188:C188"/>
    <mergeCell ref="F190:G190"/>
    <mergeCell ref="B192:C192"/>
  </mergeCells>
  <pageMargins left="0.70866141732283472" right="0.70866141732283472" top="0.74803149606299213" bottom="0.74803149606299213" header="0.31496062992125984" footer="0.31496062992125984"/>
  <pageSetup paperSize="9" scale="18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70D61-BFAB-4942-9EC0-51DF01AB61A7}">
  <sheetPr>
    <pageSetUpPr fitToPage="1"/>
  </sheetPr>
  <dimension ref="A1:N42"/>
  <sheetViews>
    <sheetView workbookViewId="0">
      <selection activeCell="L8" sqref="L8:L9"/>
    </sheetView>
  </sheetViews>
  <sheetFormatPr defaultRowHeight="15" x14ac:dyDescent="0.25"/>
  <cols>
    <col min="1" max="1" width="4" style="30" customWidth="1"/>
    <col min="2" max="15" width="10.28515625" customWidth="1"/>
  </cols>
  <sheetData>
    <row r="1" spans="2:14" ht="59.25" customHeight="1" x14ac:dyDescent="0.25">
      <c r="B1" s="123" t="s">
        <v>15</v>
      </c>
      <c r="C1" s="96"/>
      <c r="D1" s="96"/>
      <c r="E1" s="96"/>
      <c r="F1" s="96"/>
      <c r="G1" s="96"/>
      <c r="H1" s="96"/>
      <c r="I1" s="96"/>
      <c r="J1" s="96"/>
      <c r="K1" s="96"/>
    </row>
    <row r="2" spans="2:14" ht="15.75" thickBot="1" x14ac:dyDescent="0.3"/>
    <row r="3" spans="2:14" ht="30" customHeight="1" thickBot="1" x14ac:dyDescent="0.3">
      <c r="B3" s="25"/>
      <c r="C3" s="87" t="s">
        <v>0</v>
      </c>
      <c r="D3" s="88"/>
      <c r="E3" s="89"/>
      <c r="F3" s="1">
        <v>1</v>
      </c>
      <c r="G3" s="1">
        <v>2</v>
      </c>
      <c r="H3" s="1">
        <v>3</v>
      </c>
      <c r="I3" s="2">
        <v>4</v>
      </c>
      <c r="J3" s="2">
        <v>5</v>
      </c>
      <c r="K3" s="2">
        <v>6</v>
      </c>
      <c r="L3" s="3" t="s">
        <v>1</v>
      </c>
      <c r="M3" s="1" t="s">
        <v>3</v>
      </c>
      <c r="N3" s="4" t="s">
        <v>2</v>
      </c>
    </row>
    <row r="4" spans="2:14" ht="24" customHeight="1" x14ac:dyDescent="0.25">
      <c r="B4" s="90">
        <v>1</v>
      </c>
      <c r="C4" s="91" t="str">
        <f ca="1">IF(LEFT(A4,1)="X",IFERROR(INDIRECT(ADDRESS(MATCH(A5,OFFSET(INDIRECT(ADDRESS(1,3,,,A4)),0,0,200,1),0),2,,,A4)),""),IFERROR(INDIRECT(ADDRESS(MATCH(A5,OFFSET(INDIRECT(ADDRESS(3,2,,,A4)),1,6+MAX(OFFSET(INDIRECT(ADDRESS(3,2,,,A4)),0,0,1,20)),2*MAX(OFFSET(INDIRECT(ADDRESS(3,2,,,A4)),0,0,1,20)),1),0)+3,3,,,A4)),""))</f>
        <v/>
      </c>
      <c r="D4" s="92"/>
      <c r="E4" s="93"/>
      <c r="F4" s="10" t="s">
        <v>7</v>
      </c>
      <c r="G4" s="6" t="str">
        <f ca="1">INDIRECT(ADDRESS(27,6))&amp;":"&amp;INDIRECT(ADDRESS(27,7))</f>
        <v>:</v>
      </c>
      <c r="H4" s="6" t="str">
        <f ca="1">INDIRECT(ADDRESS(31,7))&amp;":"&amp;INDIRECT(ADDRESS(31,6))</f>
        <v>:</v>
      </c>
      <c r="I4" s="6" t="str">
        <f ca="1">INDIRECT(ADDRESS(36,6))&amp;":"&amp;INDIRECT(ADDRESS(36,7))</f>
        <v>:</v>
      </c>
      <c r="J4" s="6" t="str">
        <f ca="1">INDIRECT(ADDRESS(42,7))&amp;":"&amp;INDIRECT(ADDRESS(42,6))</f>
        <v>:</v>
      </c>
      <c r="K4" s="21" t="str">
        <f ca="1">INDIRECT(ADDRESS(20,6))&amp;":"&amp;INDIRECT(ADDRESS(20,7))</f>
        <v>:</v>
      </c>
      <c r="L4" s="105" t="str">
        <f ca="1">IF(COUNT(F5:K5)=0,"",COUNTIF(F5:K5,"&gt;0")+0.5*COUNTIF(F5:K5,0))</f>
        <v/>
      </c>
      <c r="M4" s="24"/>
      <c r="N4" s="106"/>
    </row>
    <row r="5" spans="2:14" ht="24" customHeight="1" x14ac:dyDescent="0.25">
      <c r="B5" s="73"/>
      <c r="C5" s="74"/>
      <c r="D5" s="75"/>
      <c r="E5" s="76"/>
      <c r="F5" s="14" t="s">
        <v>7</v>
      </c>
      <c r="G5" s="17" t="str">
        <f ca="1">IF(LEN(INDIRECT(ADDRESS(ROW()-1, COLUMN())))=1,"",INDIRECT(ADDRESS(27,6))-INDIRECT(ADDRESS(27,7)))</f>
        <v/>
      </c>
      <c r="H5" s="17" t="str">
        <f ca="1">IF(LEN(INDIRECT(ADDRESS(ROW()-1, COLUMN())))=1,"",INDIRECT(ADDRESS(31,7))-INDIRECT(ADDRESS(31,6)))</f>
        <v/>
      </c>
      <c r="I5" s="17" t="str">
        <f ca="1">IF(LEN(INDIRECT(ADDRESS(ROW()-1, COLUMN())))=1,"",INDIRECT(ADDRESS(36,6))-INDIRECT(ADDRESS(36,7)))</f>
        <v/>
      </c>
      <c r="J5" s="17" t="str">
        <f ca="1">IF(LEN(INDIRECT(ADDRESS(ROW()-1, COLUMN())))=1,"",INDIRECT(ADDRESS(42,7))-INDIRECT(ADDRESS(42,6)))</f>
        <v/>
      </c>
      <c r="K5" s="18" t="str">
        <f ca="1">IF(LEN(INDIRECT(ADDRESS(ROW()-1, COLUMN())))=1,"",INDIRECT(ADDRESS(20,6))-INDIRECT(ADDRESS(20,7)))</f>
        <v/>
      </c>
      <c r="L5" s="102"/>
      <c r="M5" s="17" t="str">
        <f ca="1">IF(COUNT(F5:K5)=0,"",SUM(F5:K5))</f>
        <v/>
      </c>
      <c r="N5" s="104"/>
    </row>
    <row r="6" spans="2:14" ht="24" customHeight="1" x14ac:dyDescent="0.25">
      <c r="B6" s="72">
        <v>2</v>
      </c>
      <c r="C6" s="74" t="str">
        <f ca="1">IF(LEFT(A6,1)="X",IFERROR(INDIRECT(ADDRESS(MATCH(A7,OFFSET(INDIRECT(ADDRESS(1,3,,,A6)),0,0,200,1),0),2,,,A6)),""),IFERROR(INDIRECT(ADDRESS(MATCH(A7,OFFSET(INDIRECT(ADDRESS(3,2,,,A6)),1,6+MAX(OFFSET(INDIRECT(ADDRESS(3,2,,,A6)),0,0,1,20)),2*MAX(OFFSET(INDIRECT(ADDRESS(3,2,,,A6)),0,0,1,20)),1),0)+3,3,,,A6)),""))</f>
        <v/>
      </c>
      <c r="D6" s="75"/>
      <c r="E6" s="76"/>
      <c r="F6" s="12" t="str">
        <f ca="1">INDIRECT(ADDRESS(27,7))&amp;":"&amp;INDIRECT(ADDRESS(27,6))</f>
        <v>:</v>
      </c>
      <c r="G6" s="8" t="s">
        <v>7</v>
      </c>
      <c r="H6" s="7" t="str">
        <f ca="1">INDIRECT(ADDRESS(37,6))&amp;":"&amp;INDIRECT(ADDRESS(37,7))</f>
        <v>:</v>
      </c>
      <c r="I6" s="7" t="str">
        <f ca="1">INDIRECT(ADDRESS(41,7))&amp;":"&amp;INDIRECT(ADDRESS(41,6))</f>
        <v>:</v>
      </c>
      <c r="J6" s="7" t="str">
        <f ca="1">INDIRECT(ADDRESS(21,6))&amp;":"&amp;INDIRECT(ADDRESS(21,7))</f>
        <v>:</v>
      </c>
      <c r="K6" s="11" t="str">
        <f ca="1">INDIRECT(ADDRESS(30,6))&amp;":"&amp;INDIRECT(ADDRESS(30,7))</f>
        <v>:</v>
      </c>
      <c r="L6" s="102" t="str">
        <f ca="1">IF(COUNT(F7:K7)=0,"",COUNTIF(F7:K7,"&gt;0")+0.5*COUNTIF(F7:K7,0))</f>
        <v/>
      </c>
      <c r="M6" s="17"/>
      <c r="N6" s="103"/>
    </row>
    <row r="7" spans="2:14" ht="24" customHeight="1" x14ac:dyDescent="0.25">
      <c r="B7" s="73"/>
      <c r="C7" s="74"/>
      <c r="D7" s="75"/>
      <c r="E7" s="76"/>
      <c r="F7" s="23" t="str">
        <f ca="1">IF(LEN(INDIRECT(ADDRESS(ROW()-1, COLUMN())))=1,"",INDIRECT(ADDRESS(27,7))-INDIRECT(ADDRESS(27,6)))</f>
        <v/>
      </c>
      <c r="G7" s="15" t="s">
        <v>7</v>
      </c>
      <c r="H7" s="17" t="str">
        <f ca="1">IF(LEN(INDIRECT(ADDRESS(ROW()-1, COLUMN())))=1,"",INDIRECT(ADDRESS(37,6))-INDIRECT(ADDRESS(37,7)))</f>
        <v/>
      </c>
      <c r="I7" s="17" t="str">
        <f ca="1">IF(LEN(INDIRECT(ADDRESS(ROW()-1, COLUMN())))=1,"",INDIRECT(ADDRESS(41,7))-INDIRECT(ADDRESS(41,6)))</f>
        <v/>
      </c>
      <c r="J7" s="17" t="str">
        <f ca="1">IF(LEN(INDIRECT(ADDRESS(ROW()-1, COLUMN())))=1,"",INDIRECT(ADDRESS(21,6))-INDIRECT(ADDRESS(21,7)))</f>
        <v/>
      </c>
      <c r="K7" s="18" t="str">
        <f ca="1">IF(LEN(INDIRECT(ADDRESS(ROW()-1, COLUMN())))=1,"",INDIRECT(ADDRESS(30,6))-INDIRECT(ADDRESS(30,7)))</f>
        <v/>
      </c>
      <c r="L7" s="102"/>
      <c r="M7" s="17" t="str">
        <f ca="1">IF(COUNT(F7:K7)=0,"",SUM(F7:K7))</f>
        <v/>
      </c>
      <c r="N7" s="104"/>
    </row>
    <row r="8" spans="2:14" ht="24" customHeight="1" x14ac:dyDescent="0.25">
      <c r="B8" s="72">
        <v>3</v>
      </c>
      <c r="C8" s="74" t="str">
        <f ca="1">IF(LEFT(A8,1)="X",IFERROR(INDIRECT(ADDRESS(MATCH(A9,OFFSET(INDIRECT(ADDRESS(1,3,,,A8)),0,0,200,1),0),2,,,A8)),""),IFERROR(INDIRECT(ADDRESS(MATCH(A9,OFFSET(INDIRECT(ADDRESS(3,2,,,A8)),1,6+MAX(OFFSET(INDIRECT(ADDRESS(3,2,,,A8)),0,0,1,20)),2*MAX(OFFSET(INDIRECT(ADDRESS(3,2,,,A8)),0,0,1,20)),1),0)+3,3,,,A8)),""))</f>
        <v/>
      </c>
      <c r="D8" s="75"/>
      <c r="E8" s="76"/>
      <c r="F8" s="12" t="str">
        <f ca="1">INDIRECT(ADDRESS(31,6))&amp;":"&amp;INDIRECT(ADDRESS(31,7))</f>
        <v>:</v>
      </c>
      <c r="G8" s="7" t="str">
        <f ca="1">INDIRECT(ADDRESS(37,7))&amp;":"&amp;INDIRECT(ADDRESS(37,6))</f>
        <v>:</v>
      </c>
      <c r="H8" s="8" t="s">
        <v>7</v>
      </c>
      <c r="I8" s="7" t="str">
        <f ca="1">INDIRECT(ADDRESS(22,6))&amp;":"&amp;INDIRECT(ADDRESS(22,7))</f>
        <v>:</v>
      </c>
      <c r="J8" s="7" t="str">
        <f ca="1">INDIRECT(ADDRESS(26,7))&amp;":"&amp;INDIRECT(ADDRESS(26,6))</f>
        <v>:</v>
      </c>
      <c r="K8" s="11" t="str">
        <f ca="1">INDIRECT(ADDRESS(40,6))&amp;":"&amp;INDIRECT(ADDRESS(40,7))</f>
        <v>:</v>
      </c>
      <c r="L8" s="102" t="str">
        <f ca="1">IF(COUNT(F9:K9)=0,"",COUNTIF(F9:K9,"&gt;0")+0.5*COUNTIF(F9:K9,0))</f>
        <v/>
      </c>
      <c r="M8" s="17"/>
      <c r="N8" s="103"/>
    </row>
    <row r="9" spans="2:14" ht="24" customHeight="1" x14ac:dyDescent="0.25">
      <c r="B9" s="73"/>
      <c r="C9" s="74"/>
      <c r="D9" s="75"/>
      <c r="E9" s="76"/>
      <c r="F9" s="23" t="str">
        <f ca="1">IF(LEN(INDIRECT(ADDRESS(ROW()-1, COLUMN())))=1,"",INDIRECT(ADDRESS(31,6))-INDIRECT(ADDRESS(31,7)))</f>
        <v/>
      </c>
      <c r="G9" s="17" t="str">
        <f ca="1">IF(LEN(INDIRECT(ADDRESS(ROW()-1, COLUMN())))=1,"",INDIRECT(ADDRESS(37,7))-INDIRECT(ADDRESS(37,6)))</f>
        <v/>
      </c>
      <c r="H9" s="15" t="s">
        <v>7</v>
      </c>
      <c r="I9" s="17" t="str">
        <f ca="1">IF(LEN(INDIRECT(ADDRESS(ROW()-1, COLUMN())))=1,"",INDIRECT(ADDRESS(22,6))-INDIRECT(ADDRESS(22,7)))</f>
        <v/>
      </c>
      <c r="J9" s="17" t="str">
        <f ca="1">IF(LEN(INDIRECT(ADDRESS(ROW()-1, COLUMN())))=1,"",INDIRECT(ADDRESS(26,7))-INDIRECT(ADDRESS(26,6)))</f>
        <v/>
      </c>
      <c r="K9" s="18" t="str">
        <f ca="1">IF(LEN(INDIRECT(ADDRESS(ROW()-1, COLUMN())))=1,"",INDIRECT(ADDRESS(40,6))-INDIRECT(ADDRESS(40,7)))</f>
        <v/>
      </c>
      <c r="L9" s="102"/>
      <c r="M9" s="17" t="str">
        <f ca="1">IF(COUNT(F9:K9)=0,"",SUM(F9:K9))</f>
        <v/>
      </c>
      <c r="N9" s="104"/>
    </row>
    <row r="10" spans="2:14" ht="24" customHeight="1" x14ac:dyDescent="0.25">
      <c r="B10" s="72">
        <v>4</v>
      </c>
      <c r="C10" s="74" t="str">
        <f ca="1">IF(LEFT(A10,1)="X",IFERROR(INDIRECT(ADDRESS(MATCH(A11,OFFSET(INDIRECT(ADDRESS(1,3,,,A10)),0,0,200,1),0),2,,,A10)),""),IFERROR(INDIRECT(ADDRESS(MATCH(A11,OFFSET(INDIRECT(ADDRESS(3,2,,,A10)),1,6+MAX(OFFSET(INDIRECT(ADDRESS(3,2,,,A10)),0,0,1,20)),2*MAX(OFFSET(INDIRECT(ADDRESS(3,2,,,A10)),0,0,1,20)),1),0)+3,3,,,A10)),""))</f>
        <v/>
      </c>
      <c r="D10" s="75"/>
      <c r="E10" s="76"/>
      <c r="F10" s="12" t="str">
        <f ca="1">INDIRECT(ADDRESS(36,7))&amp;":"&amp;INDIRECT(ADDRESS(36,6))</f>
        <v>:</v>
      </c>
      <c r="G10" s="7" t="str">
        <f ca="1">INDIRECT(ADDRESS(41,6))&amp;":"&amp;INDIRECT(ADDRESS(41,7))</f>
        <v>:</v>
      </c>
      <c r="H10" s="7" t="str">
        <f ca="1">INDIRECT(ADDRESS(22,7))&amp;":"&amp;INDIRECT(ADDRESS(22,6))</f>
        <v>:</v>
      </c>
      <c r="I10" s="8" t="s">
        <v>7</v>
      </c>
      <c r="J10" s="7" t="str">
        <f ca="1">INDIRECT(ADDRESS(32,6))&amp;":"&amp;INDIRECT(ADDRESS(32,7))</f>
        <v>:</v>
      </c>
      <c r="K10" s="11" t="str">
        <f ca="1">INDIRECT(ADDRESS(25,7))&amp;":"&amp;INDIRECT(ADDRESS(25,6))</f>
        <v>:</v>
      </c>
      <c r="L10" s="102" t="str">
        <f ca="1">IF(COUNT(F11:K11)=0,"",COUNTIF(F11:K11,"&gt;0")+0.5*COUNTIF(F11:K11,0))</f>
        <v/>
      </c>
      <c r="M10" s="17"/>
      <c r="N10" s="103"/>
    </row>
    <row r="11" spans="2:14" ht="24" customHeight="1" x14ac:dyDescent="0.25">
      <c r="B11" s="73"/>
      <c r="C11" s="74"/>
      <c r="D11" s="75"/>
      <c r="E11" s="76"/>
      <c r="F11" s="23" t="str">
        <f ca="1">IF(LEN(INDIRECT(ADDRESS(ROW()-1, COLUMN())))=1,"",INDIRECT(ADDRESS(36,7))-INDIRECT(ADDRESS(36,6)))</f>
        <v/>
      </c>
      <c r="G11" s="17" t="str">
        <f ca="1">IF(LEN(INDIRECT(ADDRESS(ROW()-1, COLUMN())))=1,"",INDIRECT(ADDRESS(41,6))-INDIRECT(ADDRESS(41,7)))</f>
        <v/>
      </c>
      <c r="H11" s="17" t="str">
        <f ca="1">IF(LEN(INDIRECT(ADDRESS(ROW()-1, COLUMN())))=1,"",INDIRECT(ADDRESS(22,7))-INDIRECT(ADDRESS(22,6)))</f>
        <v/>
      </c>
      <c r="I11" s="15" t="s">
        <v>7</v>
      </c>
      <c r="J11" s="17" t="str">
        <f ca="1">IF(LEN(INDIRECT(ADDRESS(ROW()-1, COLUMN())))=1,"",INDIRECT(ADDRESS(32,6))-INDIRECT(ADDRESS(32,7)))</f>
        <v/>
      </c>
      <c r="K11" s="18" t="str">
        <f ca="1">IF(LEN(INDIRECT(ADDRESS(ROW()-1, COLUMN())))=1,"",INDIRECT(ADDRESS(25,7))-INDIRECT(ADDRESS(25,6)))</f>
        <v/>
      </c>
      <c r="L11" s="102"/>
      <c r="M11" s="17" t="str">
        <f ca="1">IF(COUNT(F11:K11)=0,"",SUM(F11:K11))</f>
        <v/>
      </c>
      <c r="N11" s="104"/>
    </row>
    <row r="12" spans="2:14" ht="24" customHeight="1" x14ac:dyDescent="0.25">
      <c r="B12" s="72">
        <v>5</v>
      </c>
      <c r="C12" s="74" t="str">
        <f ca="1">IF(LEFT(A12,1)="X",IFERROR(INDIRECT(ADDRESS(MATCH(A13,OFFSET(INDIRECT(ADDRESS(1,3,,,A12)),0,0,200,1),0),2,,,A12)),""),IFERROR(INDIRECT(ADDRESS(MATCH(A13,OFFSET(INDIRECT(ADDRESS(3,2,,,A12)),1,6+MAX(OFFSET(INDIRECT(ADDRESS(3,2,,,A12)),0,0,1,20)),2*MAX(OFFSET(INDIRECT(ADDRESS(3,2,,,A12)),0,0,1,20)),1),0)+3,3,,,A12)),""))</f>
        <v/>
      </c>
      <c r="D12" s="75"/>
      <c r="E12" s="76"/>
      <c r="F12" s="12" t="str">
        <f ca="1">INDIRECT(ADDRESS(42,6))&amp;":"&amp;INDIRECT(ADDRESS(42,7))</f>
        <v>:</v>
      </c>
      <c r="G12" s="7" t="str">
        <f ca="1">INDIRECT(ADDRESS(21,7))&amp;":"&amp;INDIRECT(ADDRESS(21,6))</f>
        <v>:</v>
      </c>
      <c r="H12" s="7" t="str">
        <f ca="1">INDIRECT(ADDRESS(26,6))&amp;":"&amp;INDIRECT(ADDRESS(26,7))</f>
        <v>:</v>
      </c>
      <c r="I12" s="7" t="str">
        <f ca="1">INDIRECT(ADDRESS(32,7))&amp;":"&amp;INDIRECT(ADDRESS(32,6))</f>
        <v>:</v>
      </c>
      <c r="J12" s="8" t="s">
        <v>7</v>
      </c>
      <c r="K12" s="11" t="str">
        <f ca="1">INDIRECT(ADDRESS(35,7))&amp;":"&amp;INDIRECT(ADDRESS(35,6))</f>
        <v>:</v>
      </c>
      <c r="L12" s="102" t="str">
        <f ca="1">IF(COUNT(F13:K13)=0,"",COUNTIF(F13:K13,"&gt;0")+0.5*COUNTIF(F13:K13,0))</f>
        <v/>
      </c>
      <c r="M12" s="17"/>
      <c r="N12" s="103"/>
    </row>
    <row r="13" spans="2:14" ht="24" customHeight="1" x14ac:dyDescent="0.25">
      <c r="B13" s="73"/>
      <c r="C13" s="74"/>
      <c r="D13" s="75"/>
      <c r="E13" s="76"/>
      <c r="F13" s="23" t="str">
        <f ca="1">IF(LEN(INDIRECT(ADDRESS(ROW()-1, COLUMN())))=1,"",INDIRECT(ADDRESS(42,6))-INDIRECT(ADDRESS(42,7)))</f>
        <v/>
      </c>
      <c r="G13" s="17" t="str">
        <f ca="1">IF(LEN(INDIRECT(ADDRESS(ROW()-1, COLUMN())))=1,"",INDIRECT(ADDRESS(21,7))-INDIRECT(ADDRESS(21,6)))</f>
        <v/>
      </c>
      <c r="H13" s="17" t="str">
        <f ca="1">IF(LEN(INDIRECT(ADDRESS(ROW()-1, COLUMN())))=1,"",INDIRECT(ADDRESS(26,6))-INDIRECT(ADDRESS(26,7)))</f>
        <v/>
      </c>
      <c r="I13" s="17" t="str">
        <f ca="1">IF(LEN(INDIRECT(ADDRESS(ROW()-1, COLUMN())))=1,"",INDIRECT(ADDRESS(32,7))-INDIRECT(ADDRESS(32,6)))</f>
        <v/>
      </c>
      <c r="J13" s="15" t="s">
        <v>7</v>
      </c>
      <c r="K13" s="18" t="str">
        <f ca="1">IF(LEN(INDIRECT(ADDRESS(ROW()-1, COLUMN())))=1,"",INDIRECT(ADDRESS(35,7))-INDIRECT(ADDRESS(35,6)))</f>
        <v/>
      </c>
      <c r="L13" s="102"/>
      <c r="M13" s="17" t="str">
        <f ca="1">IF(COUNT(F13:K13)=0,"",SUM(F13:K13))</f>
        <v/>
      </c>
      <c r="N13" s="104"/>
    </row>
    <row r="14" spans="2:14" ht="24" customHeight="1" x14ac:dyDescent="0.25">
      <c r="B14" s="72">
        <v>6</v>
      </c>
      <c r="C14" s="74" t="str">
        <f ca="1">IF(LEFT(A14,1)="X",IFERROR(INDIRECT(ADDRESS(MATCH(A15,OFFSET(INDIRECT(ADDRESS(1,3,,,A14)),0,0,200,1),0),2,,,A14)),""),IFERROR(INDIRECT(ADDRESS(MATCH(A15,OFFSET(INDIRECT(ADDRESS(3,2,,,A14)),1,6+MAX(OFFSET(INDIRECT(ADDRESS(3,2,,,A14)),0,0,1,20)),2*MAX(OFFSET(INDIRECT(ADDRESS(3,2,,,A14)),0,0,1,20)),1),0)+3,3,,,A14)),""))</f>
        <v/>
      </c>
      <c r="D14" s="75"/>
      <c r="E14" s="76"/>
      <c r="F14" s="12" t="str">
        <f ca="1">INDIRECT(ADDRESS(20,7))&amp;":"&amp;INDIRECT(ADDRESS(20,6))</f>
        <v>:</v>
      </c>
      <c r="G14" s="7" t="str">
        <f ca="1">INDIRECT(ADDRESS(30,7))&amp;":"&amp;INDIRECT(ADDRESS(30,6))</f>
        <v>:</v>
      </c>
      <c r="H14" s="7" t="str">
        <f ca="1">INDIRECT(ADDRESS(40,7))&amp;":"&amp;INDIRECT(ADDRESS(40,6))</f>
        <v>:</v>
      </c>
      <c r="I14" s="7" t="str">
        <f ca="1">INDIRECT(ADDRESS(25,6))&amp;":"&amp;INDIRECT(ADDRESS(25,7))</f>
        <v>:</v>
      </c>
      <c r="J14" s="7" t="str">
        <f ca="1">INDIRECT(ADDRESS(35,6))&amp;":"&amp;INDIRECT(ADDRESS(35,7))</f>
        <v>:</v>
      </c>
      <c r="K14" s="13" t="s">
        <v>7</v>
      </c>
      <c r="L14" s="102" t="str">
        <f ca="1">IF(COUNT(F15:K15)=0,"",COUNTIF(F15:K15,"&gt;0")+0.5*COUNTIF(F15:K15,0))</f>
        <v/>
      </c>
      <c r="M14" s="17"/>
      <c r="N14" s="103"/>
    </row>
    <row r="15" spans="2:14" ht="24" customHeight="1" thickBot="1" x14ac:dyDescent="0.3">
      <c r="B15" s="79"/>
      <c r="C15" s="80"/>
      <c r="D15" s="81"/>
      <c r="E15" s="82"/>
      <c r="F15" s="20" t="str">
        <f ca="1">IF(LEN(INDIRECT(ADDRESS(ROW()-1, COLUMN())))=1,"",INDIRECT(ADDRESS(20,7))-INDIRECT(ADDRESS(20,6)))</f>
        <v/>
      </c>
      <c r="G15" s="19" t="str">
        <f ca="1">IF(LEN(INDIRECT(ADDRESS(ROW()-1, COLUMN())))=1,"",INDIRECT(ADDRESS(30,7))-INDIRECT(ADDRESS(30,6)))</f>
        <v/>
      </c>
      <c r="H15" s="19" t="str">
        <f ca="1">IF(LEN(INDIRECT(ADDRESS(ROW()-1, COLUMN())))=1,"",INDIRECT(ADDRESS(40,7))-INDIRECT(ADDRESS(40,6)))</f>
        <v/>
      </c>
      <c r="I15" s="19" t="str">
        <f ca="1">IF(LEN(INDIRECT(ADDRESS(ROW()-1, COLUMN())))=1,"",INDIRECT(ADDRESS(25,6))-INDIRECT(ADDRESS(25,7)))</f>
        <v/>
      </c>
      <c r="J15" s="19" t="str">
        <f ca="1">IF(LEN(INDIRECT(ADDRESS(ROW()-1, COLUMN())))=1,"",INDIRECT(ADDRESS(35,6))-INDIRECT(ADDRESS(35,7)))</f>
        <v/>
      </c>
      <c r="K15" s="16" t="s">
        <v>7</v>
      </c>
      <c r="L15" s="107"/>
      <c r="M15" s="19" t="str">
        <f ca="1">IF(COUNT(F15:K15)=0,"",SUM(F15:K15))</f>
        <v/>
      </c>
      <c r="N15" s="108"/>
    </row>
    <row r="19" spans="2:13" ht="30" customHeight="1" thickBot="1" x14ac:dyDescent="0.3">
      <c r="B19" s="68" t="s">
        <v>4</v>
      </c>
      <c r="C19" s="68"/>
      <c r="D19" s="68"/>
      <c r="E19" s="68"/>
      <c r="F19" s="68"/>
      <c r="G19" s="68"/>
      <c r="H19" s="68"/>
      <c r="I19" s="68"/>
      <c r="J19" s="68"/>
      <c r="K19" s="68"/>
    </row>
    <row r="20" spans="2:13" ht="30" customHeight="1" thickBot="1" x14ac:dyDescent="0.3">
      <c r="B20" s="5">
        <v>1</v>
      </c>
      <c r="C20" s="69" t="str">
        <f ca="1">IF(ISBLANK(INDIRECT(ADDRESS(B20*2+2,3))),"",INDIRECT(ADDRESS(B20*2+2,3)))</f>
        <v/>
      </c>
      <c r="D20" s="69"/>
      <c r="E20" s="70"/>
      <c r="F20" s="26"/>
      <c r="G20" s="27"/>
      <c r="H20" s="71" t="str">
        <f ca="1">IF(ISBLANK(INDIRECT(ADDRESS(K20*2+2,3))),"",INDIRECT(ADDRESS(K20*2+2,3)))</f>
        <v/>
      </c>
      <c r="I20" s="69"/>
      <c r="J20" s="69"/>
      <c r="K20" s="5">
        <v>6</v>
      </c>
      <c r="L20" s="41" t="s">
        <v>11</v>
      </c>
      <c r="M20" s="29"/>
    </row>
    <row r="21" spans="2:13" ht="30" customHeight="1" thickBot="1" x14ac:dyDescent="0.3">
      <c r="B21" s="5">
        <v>2</v>
      </c>
      <c r="C21" s="69" t="str">
        <f ca="1">IF(ISBLANK(INDIRECT(ADDRESS(B21*2+2,3))),"",INDIRECT(ADDRESS(B21*2+2,3)))</f>
        <v/>
      </c>
      <c r="D21" s="69"/>
      <c r="E21" s="70"/>
      <c r="F21" s="26"/>
      <c r="G21" s="27"/>
      <c r="H21" s="71" t="str">
        <f ca="1">IF(ISBLANK(INDIRECT(ADDRESS(K21*2+2,3))),"",INDIRECT(ADDRESS(K21*2+2,3)))</f>
        <v/>
      </c>
      <c r="I21" s="69"/>
      <c r="J21" s="69"/>
      <c r="K21" s="5">
        <v>5</v>
      </c>
      <c r="L21" s="41" t="s">
        <v>11</v>
      </c>
      <c r="M21" s="29"/>
    </row>
    <row r="22" spans="2:13" ht="30" customHeight="1" thickBot="1" x14ac:dyDescent="0.3">
      <c r="B22" s="5">
        <v>3</v>
      </c>
      <c r="C22" s="69" t="str">
        <f ca="1">IF(ISBLANK(INDIRECT(ADDRESS(B22*2+2,3))),"",INDIRECT(ADDRESS(B22*2+2,3)))</f>
        <v/>
      </c>
      <c r="D22" s="69"/>
      <c r="E22" s="70"/>
      <c r="F22" s="26"/>
      <c r="G22" s="27"/>
      <c r="H22" s="71" t="str">
        <f ca="1">IF(ISBLANK(INDIRECT(ADDRESS(K22*2+2,3))),"",INDIRECT(ADDRESS(K22*2+2,3)))</f>
        <v/>
      </c>
      <c r="I22" s="69"/>
      <c r="J22" s="69"/>
      <c r="K22" s="5">
        <v>4</v>
      </c>
      <c r="L22" s="41" t="s">
        <v>11</v>
      </c>
      <c r="M22" s="29"/>
    </row>
    <row r="23" spans="2:13" ht="30" customHeight="1" x14ac:dyDescent="0.25"/>
    <row r="24" spans="2:13" ht="30" customHeight="1" thickBot="1" x14ac:dyDescent="0.3">
      <c r="B24" s="68" t="s">
        <v>5</v>
      </c>
      <c r="C24" s="68"/>
      <c r="D24" s="68"/>
      <c r="E24" s="68"/>
      <c r="F24" s="68"/>
      <c r="G24" s="68"/>
      <c r="H24" s="68"/>
      <c r="I24" s="68"/>
      <c r="J24" s="68"/>
      <c r="K24" s="68"/>
    </row>
    <row r="25" spans="2:13" ht="30" customHeight="1" thickBot="1" x14ac:dyDescent="0.3">
      <c r="B25" s="5">
        <v>6</v>
      </c>
      <c r="C25" s="69" t="str">
        <f ca="1">IF(ISBLANK(INDIRECT(ADDRESS(B25*2+2,3))),"",INDIRECT(ADDRESS(B25*2+2,3)))</f>
        <v/>
      </c>
      <c r="D25" s="69"/>
      <c r="E25" s="70"/>
      <c r="F25" s="26"/>
      <c r="G25" s="27"/>
      <c r="H25" s="71" t="str">
        <f ca="1">IF(ISBLANK(INDIRECT(ADDRESS(K25*2+2,3))),"",INDIRECT(ADDRESS(K25*2+2,3)))</f>
        <v/>
      </c>
      <c r="I25" s="69"/>
      <c r="J25" s="69"/>
      <c r="K25" s="5">
        <v>4</v>
      </c>
      <c r="L25" s="41" t="s">
        <v>11</v>
      </c>
      <c r="M25" s="29"/>
    </row>
    <row r="26" spans="2:13" ht="30" customHeight="1" thickBot="1" x14ac:dyDescent="0.3">
      <c r="B26" s="5">
        <v>5</v>
      </c>
      <c r="C26" s="69" t="str">
        <f ca="1">IF(ISBLANK(INDIRECT(ADDRESS(B26*2+2,3))),"",INDIRECT(ADDRESS(B26*2+2,3)))</f>
        <v/>
      </c>
      <c r="D26" s="69"/>
      <c r="E26" s="70"/>
      <c r="F26" s="26"/>
      <c r="G26" s="27"/>
      <c r="H26" s="71" t="str">
        <f ca="1">IF(ISBLANK(INDIRECT(ADDRESS(K26*2+2,3))),"",INDIRECT(ADDRESS(K26*2+2,3)))</f>
        <v/>
      </c>
      <c r="I26" s="69"/>
      <c r="J26" s="69"/>
      <c r="K26" s="5">
        <v>3</v>
      </c>
      <c r="L26" s="41" t="s">
        <v>11</v>
      </c>
      <c r="M26" s="29"/>
    </row>
    <row r="27" spans="2:13" ht="30" customHeight="1" thickBot="1" x14ac:dyDescent="0.3">
      <c r="B27" s="5">
        <v>1</v>
      </c>
      <c r="C27" s="69" t="str">
        <f ca="1">IF(ISBLANK(INDIRECT(ADDRESS(B27*2+2,3))),"",INDIRECT(ADDRESS(B27*2+2,3)))</f>
        <v/>
      </c>
      <c r="D27" s="69"/>
      <c r="E27" s="70"/>
      <c r="F27" s="26"/>
      <c r="G27" s="27"/>
      <c r="H27" s="71" t="str">
        <f ca="1">IF(ISBLANK(INDIRECT(ADDRESS(K27*2+2,3))),"",INDIRECT(ADDRESS(K27*2+2,3)))</f>
        <v/>
      </c>
      <c r="I27" s="69"/>
      <c r="J27" s="69"/>
      <c r="K27" s="5">
        <v>2</v>
      </c>
      <c r="L27" s="41" t="s">
        <v>11</v>
      </c>
      <c r="M27" s="29"/>
    </row>
    <row r="28" spans="2:13" ht="30" customHeight="1" x14ac:dyDescent="0.25"/>
    <row r="29" spans="2:13" ht="30" customHeight="1" thickBot="1" x14ac:dyDescent="0.3">
      <c r="B29" s="68" t="s">
        <v>6</v>
      </c>
      <c r="C29" s="68"/>
      <c r="D29" s="68"/>
      <c r="E29" s="68"/>
      <c r="F29" s="68"/>
      <c r="G29" s="68"/>
      <c r="H29" s="68"/>
      <c r="I29" s="68"/>
      <c r="J29" s="68"/>
      <c r="K29" s="68"/>
    </row>
    <row r="30" spans="2:13" ht="30" customHeight="1" thickBot="1" x14ac:dyDescent="0.3">
      <c r="B30" s="5">
        <v>2</v>
      </c>
      <c r="C30" s="69" t="str">
        <f ca="1">IF(ISBLANK(INDIRECT(ADDRESS(B30*2+2,3))),"",INDIRECT(ADDRESS(B30*2+2,3)))</f>
        <v/>
      </c>
      <c r="D30" s="69"/>
      <c r="E30" s="70"/>
      <c r="F30" s="26"/>
      <c r="G30" s="27"/>
      <c r="H30" s="71" t="str">
        <f ca="1">IF(ISBLANK(INDIRECT(ADDRESS(K30*2+2,3))),"",INDIRECT(ADDRESS(K30*2+2,3)))</f>
        <v/>
      </c>
      <c r="I30" s="69"/>
      <c r="J30" s="69"/>
      <c r="K30" s="5">
        <v>6</v>
      </c>
      <c r="L30" s="41" t="s">
        <v>11</v>
      </c>
      <c r="M30" s="29"/>
    </row>
    <row r="31" spans="2:13" ht="30" customHeight="1" thickBot="1" x14ac:dyDescent="0.3">
      <c r="B31" s="5">
        <v>3</v>
      </c>
      <c r="C31" s="69" t="str">
        <f ca="1">IF(ISBLANK(INDIRECT(ADDRESS(B31*2+2,3))),"",INDIRECT(ADDRESS(B31*2+2,3)))</f>
        <v/>
      </c>
      <c r="D31" s="69"/>
      <c r="E31" s="70"/>
      <c r="F31" s="26"/>
      <c r="G31" s="27"/>
      <c r="H31" s="71" t="str">
        <f ca="1">IF(ISBLANK(INDIRECT(ADDRESS(K31*2+2,3))),"",INDIRECT(ADDRESS(K31*2+2,3)))</f>
        <v/>
      </c>
      <c r="I31" s="69"/>
      <c r="J31" s="69"/>
      <c r="K31" s="5">
        <v>1</v>
      </c>
      <c r="L31" s="41" t="s">
        <v>11</v>
      </c>
      <c r="M31" s="29"/>
    </row>
    <row r="32" spans="2:13" ht="30" customHeight="1" thickBot="1" x14ac:dyDescent="0.3">
      <c r="B32" s="5">
        <v>4</v>
      </c>
      <c r="C32" s="69" t="str">
        <f ca="1">IF(ISBLANK(INDIRECT(ADDRESS(B32*2+2,3))),"",INDIRECT(ADDRESS(B32*2+2,3)))</f>
        <v/>
      </c>
      <c r="D32" s="69"/>
      <c r="E32" s="70"/>
      <c r="F32" s="26"/>
      <c r="G32" s="27"/>
      <c r="H32" s="71" t="str">
        <f ca="1">IF(ISBLANK(INDIRECT(ADDRESS(K32*2+2,3))),"",INDIRECT(ADDRESS(K32*2+2,3)))</f>
        <v/>
      </c>
      <c r="I32" s="69"/>
      <c r="J32" s="69"/>
      <c r="K32" s="5">
        <v>5</v>
      </c>
      <c r="L32" s="41" t="s">
        <v>11</v>
      </c>
      <c r="M32" s="29"/>
    </row>
    <row r="33" spans="2:13" ht="30" customHeight="1" x14ac:dyDescent="0.25"/>
    <row r="34" spans="2:13" ht="30" customHeight="1" thickBot="1" x14ac:dyDescent="0.3">
      <c r="B34" s="68" t="s">
        <v>8</v>
      </c>
      <c r="C34" s="68"/>
      <c r="D34" s="68"/>
      <c r="E34" s="68"/>
      <c r="F34" s="68"/>
      <c r="G34" s="68"/>
      <c r="H34" s="68"/>
      <c r="I34" s="68"/>
      <c r="J34" s="68"/>
      <c r="K34" s="68"/>
    </row>
    <row r="35" spans="2:13" ht="30" customHeight="1" thickBot="1" x14ac:dyDescent="0.3">
      <c r="B35" s="5">
        <v>6</v>
      </c>
      <c r="C35" s="69" t="str">
        <f ca="1">IF(ISBLANK(INDIRECT(ADDRESS(B35*2+2,3))),"",INDIRECT(ADDRESS(B35*2+2,3)))</f>
        <v/>
      </c>
      <c r="D35" s="69"/>
      <c r="E35" s="70"/>
      <c r="F35" s="26"/>
      <c r="G35" s="27"/>
      <c r="H35" s="71" t="str">
        <f ca="1">IF(ISBLANK(INDIRECT(ADDRESS(K35*2+2,3))),"",INDIRECT(ADDRESS(K35*2+2,3)))</f>
        <v/>
      </c>
      <c r="I35" s="69"/>
      <c r="J35" s="69"/>
      <c r="K35" s="5">
        <v>5</v>
      </c>
      <c r="L35" s="41" t="s">
        <v>11</v>
      </c>
      <c r="M35" s="29"/>
    </row>
    <row r="36" spans="2:13" ht="30" customHeight="1" thickBot="1" x14ac:dyDescent="0.3">
      <c r="B36" s="5">
        <v>1</v>
      </c>
      <c r="C36" s="69" t="str">
        <f ca="1">IF(ISBLANK(INDIRECT(ADDRESS(B36*2+2,3))),"",INDIRECT(ADDRESS(B36*2+2,3)))</f>
        <v/>
      </c>
      <c r="D36" s="69"/>
      <c r="E36" s="70"/>
      <c r="F36" s="26"/>
      <c r="G36" s="27"/>
      <c r="H36" s="71" t="str">
        <f ca="1">IF(ISBLANK(INDIRECT(ADDRESS(K36*2+2,3))),"",INDIRECT(ADDRESS(K36*2+2,3)))</f>
        <v/>
      </c>
      <c r="I36" s="69"/>
      <c r="J36" s="69"/>
      <c r="K36" s="5">
        <v>4</v>
      </c>
      <c r="L36" s="41" t="s">
        <v>11</v>
      </c>
      <c r="M36" s="29"/>
    </row>
    <row r="37" spans="2:13" ht="30" customHeight="1" thickBot="1" x14ac:dyDescent="0.3">
      <c r="B37" s="5">
        <v>2</v>
      </c>
      <c r="C37" s="69" t="str">
        <f ca="1">IF(ISBLANK(INDIRECT(ADDRESS(B37*2+2,3))),"",INDIRECT(ADDRESS(B37*2+2,3)))</f>
        <v/>
      </c>
      <c r="D37" s="69"/>
      <c r="E37" s="70"/>
      <c r="F37" s="26"/>
      <c r="G37" s="27"/>
      <c r="H37" s="71" t="str">
        <f ca="1">IF(ISBLANK(INDIRECT(ADDRESS(K37*2+2,3))),"",INDIRECT(ADDRESS(K37*2+2,3)))</f>
        <v/>
      </c>
      <c r="I37" s="69"/>
      <c r="J37" s="69"/>
      <c r="K37" s="5">
        <v>3</v>
      </c>
      <c r="L37" s="41" t="s">
        <v>11</v>
      </c>
      <c r="M37" s="29"/>
    </row>
    <row r="38" spans="2:13" ht="30" customHeight="1" x14ac:dyDescent="0.25"/>
    <row r="39" spans="2:13" ht="30" customHeight="1" thickBot="1" x14ac:dyDescent="0.3">
      <c r="B39" s="68" t="s">
        <v>9</v>
      </c>
      <c r="C39" s="68"/>
      <c r="D39" s="68"/>
      <c r="E39" s="68"/>
      <c r="F39" s="68"/>
      <c r="G39" s="68"/>
      <c r="H39" s="68"/>
      <c r="I39" s="68"/>
      <c r="J39" s="68"/>
      <c r="K39" s="68"/>
    </row>
    <row r="40" spans="2:13" ht="30" customHeight="1" thickBot="1" x14ac:dyDescent="0.3">
      <c r="B40" s="5">
        <v>3</v>
      </c>
      <c r="C40" s="69" t="str">
        <f ca="1">IF(ISBLANK(INDIRECT(ADDRESS(B40*2+2,3))),"",INDIRECT(ADDRESS(B40*2+2,3)))</f>
        <v/>
      </c>
      <c r="D40" s="69"/>
      <c r="E40" s="70"/>
      <c r="F40" s="26"/>
      <c r="G40" s="27"/>
      <c r="H40" s="71" t="str">
        <f ca="1">IF(ISBLANK(INDIRECT(ADDRESS(K40*2+2,3))),"",INDIRECT(ADDRESS(K40*2+2,3)))</f>
        <v/>
      </c>
      <c r="I40" s="69"/>
      <c r="J40" s="69"/>
      <c r="K40" s="5">
        <v>6</v>
      </c>
      <c r="L40" s="41" t="s">
        <v>11</v>
      </c>
      <c r="M40" s="29"/>
    </row>
    <row r="41" spans="2:13" ht="30" customHeight="1" thickBot="1" x14ac:dyDescent="0.3">
      <c r="B41" s="5">
        <v>4</v>
      </c>
      <c r="C41" s="69" t="str">
        <f ca="1">IF(ISBLANK(INDIRECT(ADDRESS(B41*2+2,3))),"",INDIRECT(ADDRESS(B41*2+2,3)))</f>
        <v/>
      </c>
      <c r="D41" s="69"/>
      <c r="E41" s="70"/>
      <c r="F41" s="26"/>
      <c r="G41" s="27"/>
      <c r="H41" s="71" t="str">
        <f ca="1">IF(ISBLANK(INDIRECT(ADDRESS(K41*2+2,3))),"",INDIRECT(ADDRESS(K41*2+2,3)))</f>
        <v/>
      </c>
      <c r="I41" s="69"/>
      <c r="J41" s="69"/>
      <c r="K41" s="5">
        <v>2</v>
      </c>
      <c r="L41" s="41" t="s">
        <v>11</v>
      </c>
      <c r="M41" s="29"/>
    </row>
    <row r="42" spans="2:13" ht="30" customHeight="1" thickBot="1" x14ac:dyDescent="0.3">
      <c r="B42" s="5">
        <v>5</v>
      </c>
      <c r="C42" s="69" t="str">
        <f ca="1">IF(ISBLANK(INDIRECT(ADDRESS(B42*2+2,3))),"",INDIRECT(ADDRESS(B42*2+2,3)))</f>
        <v/>
      </c>
      <c r="D42" s="69"/>
      <c r="E42" s="70"/>
      <c r="F42" s="26"/>
      <c r="G42" s="27"/>
      <c r="H42" s="71" t="str">
        <f ca="1">IF(ISBLANK(INDIRECT(ADDRESS(K42*2+2,3))),"",INDIRECT(ADDRESS(K42*2+2,3)))</f>
        <v/>
      </c>
      <c r="I42" s="69"/>
      <c r="J42" s="69"/>
      <c r="K42" s="5">
        <v>1</v>
      </c>
      <c r="L42" s="41" t="s">
        <v>11</v>
      </c>
      <c r="M42" s="29"/>
    </row>
  </sheetData>
  <mergeCells count="61">
    <mergeCell ref="N4:N5"/>
    <mergeCell ref="B1:K1"/>
    <mergeCell ref="C3:E3"/>
    <mergeCell ref="B4:B5"/>
    <mergeCell ref="C4:E5"/>
    <mergeCell ref="L4:L5"/>
    <mergeCell ref="B6:B7"/>
    <mergeCell ref="C6:E7"/>
    <mergeCell ref="L6:L7"/>
    <mergeCell ref="N6:N7"/>
    <mergeCell ref="B8:B9"/>
    <mergeCell ref="C8:E9"/>
    <mergeCell ref="L8:L9"/>
    <mergeCell ref="N8:N9"/>
    <mergeCell ref="N14:N15"/>
    <mergeCell ref="B19:K19"/>
    <mergeCell ref="C20:E20"/>
    <mergeCell ref="H20:J20"/>
    <mergeCell ref="B10:B11"/>
    <mergeCell ref="C10:E11"/>
    <mergeCell ref="L10:L11"/>
    <mergeCell ref="N10:N11"/>
    <mergeCell ref="B12:B13"/>
    <mergeCell ref="C12:E13"/>
    <mergeCell ref="L12:L13"/>
    <mergeCell ref="N12:N13"/>
    <mergeCell ref="C25:E25"/>
    <mergeCell ref="H25:J25"/>
    <mergeCell ref="B14:B15"/>
    <mergeCell ref="C14:E15"/>
    <mergeCell ref="L14:L15"/>
    <mergeCell ref="C21:E21"/>
    <mergeCell ref="H21:J21"/>
    <mergeCell ref="C22:E22"/>
    <mergeCell ref="H22:J22"/>
    <mergeCell ref="B24:K24"/>
    <mergeCell ref="C35:E35"/>
    <mergeCell ref="H35:J35"/>
    <mergeCell ref="C26:E26"/>
    <mergeCell ref="H26:J26"/>
    <mergeCell ref="C27:E27"/>
    <mergeCell ref="H27:J27"/>
    <mergeCell ref="B29:K29"/>
    <mergeCell ref="C30:E30"/>
    <mergeCell ref="H30:J30"/>
    <mergeCell ref="C31:E31"/>
    <mergeCell ref="H31:J31"/>
    <mergeCell ref="C32:E32"/>
    <mergeCell ref="H32:J32"/>
    <mergeCell ref="B34:K34"/>
    <mergeCell ref="C41:E41"/>
    <mergeCell ref="H41:J41"/>
    <mergeCell ref="C42:E42"/>
    <mergeCell ref="H42:J42"/>
    <mergeCell ref="C36:E36"/>
    <mergeCell ref="H36:J36"/>
    <mergeCell ref="C37:E37"/>
    <mergeCell ref="H37:J37"/>
    <mergeCell ref="B39:K39"/>
    <mergeCell ref="C40:E40"/>
    <mergeCell ref="H40:J40"/>
  </mergeCells>
  <printOptions horizontalCentered="1"/>
  <pageMargins left="0.7" right="0.7" top="0.75" bottom="0.75" header="0.3" footer="0.3"/>
  <pageSetup paperSize="9" scale="63" orientation="portrait" horizontalDpi="4294967293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0F0C0-938D-4780-A90F-17B9D56E0C85}">
  <sheetPr>
    <pageSetUpPr fitToPage="1"/>
  </sheetPr>
  <dimension ref="A1:N42"/>
  <sheetViews>
    <sheetView workbookViewId="0">
      <selection activeCell="B1" sqref="B1:K1"/>
    </sheetView>
  </sheetViews>
  <sheetFormatPr defaultRowHeight="15" x14ac:dyDescent="0.25"/>
  <cols>
    <col min="1" max="1" width="4" style="30" customWidth="1"/>
    <col min="2" max="15" width="10.28515625" customWidth="1"/>
  </cols>
  <sheetData>
    <row r="1" spans="2:14" ht="59.25" customHeight="1" x14ac:dyDescent="0.25">
      <c r="B1" s="124" t="s">
        <v>16</v>
      </c>
      <c r="C1" s="96"/>
      <c r="D1" s="96"/>
      <c r="E1" s="96"/>
      <c r="F1" s="96"/>
      <c r="G1" s="96"/>
      <c r="H1" s="96"/>
      <c r="I1" s="96"/>
      <c r="J1" s="96"/>
      <c r="K1" s="96"/>
    </row>
    <row r="2" spans="2:14" ht="15.75" thickBot="1" x14ac:dyDescent="0.3"/>
    <row r="3" spans="2:14" ht="30" customHeight="1" thickBot="1" x14ac:dyDescent="0.3">
      <c r="B3" s="25"/>
      <c r="C3" s="87" t="s">
        <v>0</v>
      </c>
      <c r="D3" s="88"/>
      <c r="E3" s="89"/>
      <c r="F3" s="1">
        <v>1</v>
      </c>
      <c r="G3" s="1">
        <v>2</v>
      </c>
      <c r="H3" s="1">
        <v>3</v>
      </c>
      <c r="I3" s="2">
        <v>4</v>
      </c>
      <c r="J3" s="2">
        <v>5</v>
      </c>
      <c r="K3" s="2">
        <v>6</v>
      </c>
      <c r="L3" s="3" t="s">
        <v>1</v>
      </c>
      <c r="M3" s="1" t="s">
        <v>3</v>
      </c>
      <c r="N3" s="4" t="s">
        <v>2</v>
      </c>
    </row>
    <row r="4" spans="2:14" ht="24" customHeight="1" x14ac:dyDescent="0.25">
      <c r="B4" s="90">
        <v>1</v>
      </c>
      <c r="C4" s="91" t="str">
        <f ca="1">IF(LEFT(A4,1)="X",IFERROR(INDIRECT(ADDRESS(MATCH(A5,OFFSET(INDIRECT(ADDRESS(1,3,,,A4)),0,0,200,1),0),2,,,A4)),""),IFERROR(INDIRECT(ADDRESS(MATCH(A5,OFFSET(INDIRECT(ADDRESS(3,2,,,A4)),1,6+MAX(OFFSET(INDIRECT(ADDRESS(3,2,,,A4)),0,0,1,20)),2*MAX(OFFSET(INDIRECT(ADDRESS(3,2,,,A4)),0,0,1,20)),1),0)+3,3,,,A4)),""))</f>
        <v/>
      </c>
      <c r="D4" s="92"/>
      <c r="E4" s="93"/>
      <c r="F4" s="10" t="s">
        <v>7</v>
      </c>
      <c r="G4" s="6" t="str">
        <f ca="1">INDIRECT(ADDRESS(27,6))&amp;":"&amp;INDIRECT(ADDRESS(27,7))</f>
        <v>:</v>
      </c>
      <c r="H4" s="6" t="str">
        <f ca="1">INDIRECT(ADDRESS(31,7))&amp;":"&amp;INDIRECT(ADDRESS(31,6))</f>
        <v>:</v>
      </c>
      <c r="I4" s="6" t="str">
        <f ca="1">INDIRECT(ADDRESS(36,6))&amp;":"&amp;INDIRECT(ADDRESS(36,7))</f>
        <v>:</v>
      </c>
      <c r="J4" s="6" t="str">
        <f ca="1">INDIRECT(ADDRESS(42,7))&amp;":"&amp;INDIRECT(ADDRESS(42,6))</f>
        <v>:</v>
      </c>
      <c r="K4" s="21" t="str">
        <f ca="1">INDIRECT(ADDRESS(20,6))&amp;":"&amp;INDIRECT(ADDRESS(20,7))</f>
        <v>:</v>
      </c>
      <c r="L4" s="105" t="str">
        <f ca="1">IF(COUNT(F5:K5)=0,"",COUNTIF(F5:K5,"&gt;0")+0.5*COUNTIF(F5:K5,0))</f>
        <v/>
      </c>
      <c r="M4" s="24"/>
      <c r="N4" s="106"/>
    </row>
    <row r="5" spans="2:14" ht="24" customHeight="1" x14ac:dyDescent="0.25">
      <c r="B5" s="73"/>
      <c r="C5" s="74"/>
      <c r="D5" s="75"/>
      <c r="E5" s="76"/>
      <c r="F5" s="14" t="s">
        <v>7</v>
      </c>
      <c r="G5" s="17" t="str">
        <f ca="1">IF(LEN(INDIRECT(ADDRESS(ROW()-1, COLUMN())))=1,"",INDIRECT(ADDRESS(27,6))-INDIRECT(ADDRESS(27,7)))</f>
        <v/>
      </c>
      <c r="H5" s="17" t="str">
        <f ca="1">IF(LEN(INDIRECT(ADDRESS(ROW()-1, COLUMN())))=1,"",INDIRECT(ADDRESS(31,7))-INDIRECT(ADDRESS(31,6)))</f>
        <v/>
      </c>
      <c r="I5" s="17" t="str">
        <f ca="1">IF(LEN(INDIRECT(ADDRESS(ROW()-1, COLUMN())))=1,"",INDIRECT(ADDRESS(36,6))-INDIRECT(ADDRESS(36,7)))</f>
        <v/>
      </c>
      <c r="J5" s="17" t="str">
        <f ca="1">IF(LEN(INDIRECT(ADDRESS(ROW()-1, COLUMN())))=1,"",INDIRECT(ADDRESS(42,7))-INDIRECT(ADDRESS(42,6)))</f>
        <v/>
      </c>
      <c r="K5" s="18" t="str">
        <f ca="1">IF(LEN(INDIRECT(ADDRESS(ROW()-1, COLUMN())))=1,"",INDIRECT(ADDRESS(20,6))-INDIRECT(ADDRESS(20,7)))</f>
        <v/>
      </c>
      <c r="L5" s="102"/>
      <c r="M5" s="17" t="str">
        <f ca="1">IF(COUNT(F5:K5)=0,"",SUM(F5:K5))</f>
        <v/>
      </c>
      <c r="N5" s="104"/>
    </row>
    <row r="6" spans="2:14" ht="24" customHeight="1" x14ac:dyDescent="0.25">
      <c r="B6" s="72">
        <v>2</v>
      </c>
      <c r="C6" s="74" t="str">
        <f ca="1">IF(LEFT(A6,1)="X",IFERROR(INDIRECT(ADDRESS(MATCH(A7,OFFSET(INDIRECT(ADDRESS(1,3,,,A6)),0,0,200,1),0),2,,,A6)),""),IFERROR(INDIRECT(ADDRESS(MATCH(A7,OFFSET(INDIRECT(ADDRESS(3,2,,,A6)),1,6+MAX(OFFSET(INDIRECT(ADDRESS(3,2,,,A6)),0,0,1,20)),2*MAX(OFFSET(INDIRECT(ADDRESS(3,2,,,A6)),0,0,1,20)),1),0)+3,3,,,A6)),""))</f>
        <v/>
      </c>
      <c r="D6" s="75"/>
      <c r="E6" s="76"/>
      <c r="F6" s="12" t="str">
        <f ca="1">INDIRECT(ADDRESS(27,7))&amp;":"&amp;INDIRECT(ADDRESS(27,6))</f>
        <v>:</v>
      </c>
      <c r="G6" s="8" t="s">
        <v>7</v>
      </c>
      <c r="H6" s="7" t="str">
        <f ca="1">INDIRECT(ADDRESS(37,6))&amp;":"&amp;INDIRECT(ADDRESS(37,7))</f>
        <v>:</v>
      </c>
      <c r="I6" s="7" t="str">
        <f ca="1">INDIRECT(ADDRESS(41,7))&amp;":"&amp;INDIRECT(ADDRESS(41,6))</f>
        <v>:</v>
      </c>
      <c r="J6" s="7" t="str">
        <f ca="1">INDIRECT(ADDRESS(21,6))&amp;":"&amp;INDIRECT(ADDRESS(21,7))</f>
        <v>:</v>
      </c>
      <c r="K6" s="11" t="str">
        <f ca="1">INDIRECT(ADDRESS(30,6))&amp;":"&amp;INDIRECT(ADDRESS(30,7))</f>
        <v>:</v>
      </c>
      <c r="L6" s="102" t="str">
        <f ca="1">IF(COUNT(F7:K7)=0,"",COUNTIF(F7:K7,"&gt;0")+0.5*COUNTIF(F7:K7,0))</f>
        <v/>
      </c>
      <c r="M6" s="17"/>
      <c r="N6" s="103"/>
    </row>
    <row r="7" spans="2:14" ht="24" customHeight="1" x14ac:dyDescent="0.25">
      <c r="B7" s="73"/>
      <c r="C7" s="74"/>
      <c r="D7" s="75"/>
      <c r="E7" s="76"/>
      <c r="F7" s="23" t="str">
        <f ca="1">IF(LEN(INDIRECT(ADDRESS(ROW()-1, COLUMN())))=1,"",INDIRECT(ADDRESS(27,7))-INDIRECT(ADDRESS(27,6)))</f>
        <v/>
      </c>
      <c r="G7" s="15" t="s">
        <v>7</v>
      </c>
      <c r="H7" s="17" t="str">
        <f ca="1">IF(LEN(INDIRECT(ADDRESS(ROW()-1, COLUMN())))=1,"",INDIRECT(ADDRESS(37,6))-INDIRECT(ADDRESS(37,7)))</f>
        <v/>
      </c>
      <c r="I7" s="17" t="str">
        <f ca="1">IF(LEN(INDIRECT(ADDRESS(ROW()-1, COLUMN())))=1,"",INDIRECT(ADDRESS(41,7))-INDIRECT(ADDRESS(41,6)))</f>
        <v/>
      </c>
      <c r="J7" s="17" t="str">
        <f ca="1">IF(LEN(INDIRECT(ADDRESS(ROW()-1, COLUMN())))=1,"",INDIRECT(ADDRESS(21,6))-INDIRECT(ADDRESS(21,7)))</f>
        <v/>
      </c>
      <c r="K7" s="18" t="str">
        <f ca="1">IF(LEN(INDIRECT(ADDRESS(ROW()-1, COLUMN())))=1,"",INDIRECT(ADDRESS(30,6))-INDIRECT(ADDRESS(30,7)))</f>
        <v/>
      </c>
      <c r="L7" s="102"/>
      <c r="M7" s="17" t="str">
        <f ca="1">IF(COUNT(F7:K7)=0,"",SUM(F7:K7))</f>
        <v/>
      </c>
      <c r="N7" s="104"/>
    </row>
    <row r="8" spans="2:14" ht="24" customHeight="1" x14ac:dyDescent="0.25">
      <c r="B8" s="72">
        <v>3</v>
      </c>
      <c r="C8" s="74" t="str">
        <f ca="1">IF(LEFT(A8,1)="X",IFERROR(INDIRECT(ADDRESS(MATCH(A9,OFFSET(INDIRECT(ADDRESS(1,3,,,A8)),0,0,200,1),0),2,,,A8)),""),IFERROR(INDIRECT(ADDRESS(MATCH(A9,OFFSET(INDIRECT(ADDRESS(3,2,,,A8)),1,6+MAX(OFFSET(INDIRECT(ADDRESS(3,2,,,A8)),0,0,1,20)),2*MAX(OFFSET(INDIRECT(ADDRESS(3,2,,,A8)),0,0,1,20)),1),0)+3,3,,,A8)),""))</f>
        <v/>
      </c>
      <c r="D8" s="75"/>
      <c r="E8" s="76"/>
      <c r="F8" s="12" t="str">
        <f ca="1">INDIRECT(ADDRESS(31,6))&amp;":"&amp;INDIRECT(ADDRESS(31,7))</f>
        <v>:</v>
      </c>
      <c r="G8" s="7" t="str">
        <f ca="1">INDIRECT(ADDRESS(37,7))&amp;":"&amp;INDIRECT(ADDRESS(37,6))</f>
        <v>:</v>
      </c>
      <c r="H8" s="8" t="s">
        <v>7</v>
      </c>
      <c r="I8" s="7" t="str">
        <f ca="1">INDIRECT(ADDRESS(22,6))&amp;":"&amp;INDIRECT(ADDRESS(22,7))</f>
        <v>:</v>
      </c>
      <c r="J8" s="7" t="str">
        <f ca="1">INDIRECT(ADDRESS(26,7))&amp;":"&amp;INDIRECT(ADDRESS(26,6))</f>
        <v>:</v>
      </c>
      <c r="K8" s="11" t="str">
        <f ca="1">INDIRECT(ADDRESS(40,6))&amp;":"&amp;INDIRECT(ADDRESS(40,7))</f>
        <v>:</v>
      </c>
      <c r="L8" s="102" t="str">
        <f ca="1">IF(COUNT(F9:K9)=0,"",COUNTIF(F9:K9,"&gt;0")+0.5*COUNTIF(F9:K9,0))</f>
        <v/>
      </c>
      <c r="M8" s="17"/>
      <c r="N8" s="103"/>
    </row>
    <row r="9" spans="2:14" ht="24" customHeight="1" x14ac:dyDescent="0.25">
      <c r="B9" s="73"/>
      <c r="C9" s="74"/>
      <c r="D9" s="75"/>
      <c r="E9" s="76"/>
      <c r="F9" s="23" t="str">
        <f ca="1">IF(LEN(INDIRECT(ADDRESS(ROW()-1, COLUMN())))=1,"",INDIRECT(ADDRESS(31,6))-INDIRECT(ADDRESS(31,7)))</f>
        <v/>
      </c>
      <c r="G9" s="17" t="str">
        <f ca="1">IF(LEN(INDIRECT(ADDRESS(ROW()-1, COLUMN())))=1,"",INDIRECT(ADDRESS(37,7))-INDIRECT(ADDRESS(37,6)))</f>
        <v/>
      </c>
      <c r="H9" s="15" t="s">
        <v>7</v>
      </c>
      <c r="I9" s="17" t="str">
        <f ca="1">IF(LEN(INDIRECT(ADDRESS(ROW()-1, COLUMN())))=1,"",INDIRECT(ADDRESS(22,6))-INDIRECT(ADDRESS(22,7)))</f>
        <v/>
      </c>
      <c r="J9" s="17" t="str">
        <f ca="1">IF(LEN(INDIRECT(ADDRESS(ROW()-1, COLUMN())))=1,"",INDIRECT(ADDRESS(26,7))-INDIRECT(ADDRESS(26,6)))</f>
        <v/>
      </c>
      <c r="K9" s="18" t="str">
        <f ca="1">IF(LEN(INDIRECT(ADDRESS(ROW()-1, COLUMN())))=1,"",INDIRECT(ADDRESS(40,6))-INDIRECT(ADDRESS(40,7)))</f>
        <v/>
      </c>
      <c r="L9" s="102"/>
      <c r="M9" s="17" t="str">
        <f ca="1">IF(COUNT(F9:K9)=0,"",SUM(F9:K9))</f>
        <v/>
      </c>
      <c r="N9" s="104"/>
    </row>
    <row r="10" spans="2:14" ht="24" customHeight="1" x14ac:dyDescent="0.25">
      <c r="B10" s="72">
        <v>4</v>
      </c>
      <c r="C10" s="74" t="str">
        <f ca="1">IF(LEFT(A10,1)="X",IFERROR(INDIRECT(ADDRESS(MATCH(A11,OFFSET(INDIRECT(ADDRESS(1,3,,,A10)),0,0,200,1),0),2,,,A10)),""),IFERROR(INDIRECT(ADDRESS(MATCH(A11,OFFSET(INDIRECT(ADDRESS(3,2,,,A10)),1,6+MAX(OFFSET(INDIRECT(ADDRESS(3,2,,,A10)),0,0,1,20)),2*MAX(OFFSET(INDIRECT(ADDRESS(3,2,,,A10)),0,0,1,20)),1),0)+3,3,,,A10)),""))</f>
        <v/>
      </c>
      <c r="D10" s="75"/>
      <c r="E10" s="76"/>
      <c r="F10" s="12" t="str">
        <f ca="1">INDIRECT(ADDRESS(36,7))&amp;":"&amp;INDIRECT(ADDRESS(36,6))</f>
        <v>:</v>
      </c>
      <c r="G10" s="7" t="str">
        <f ca="1">INDIRECT(ADDRESS(41,6))&amp;":"&amp;INDIRECT(ADDRESS(41,7))</f>
        <v>:</v>
      </c>
      <c r="H10" s="7" t="str">
        <f ca="1">INDIRECT(ADDRESS(22,7))&amp;":"&amp;INDIRECT(ADDRESS(22,6))</f>
        <v>:</v>
      </c>
      <c r="I10" s="8" t="s">
        <v>7</v>
      </c>
      <c r="J10" s="7" t="str">
        <f ca="1">INDIRECT(ADDRESS(32,6))&amp;":"&amp;INDIRECT(ADDRESS(32,7))</f>
        <v>:</v>
      </c>
      <c r="K10" s="11" t="str">
        <f ca="1">INDIRECT(ADDRESS(25,7))&amp;":"&amp;INDIRECT(ADDRESS(25,6))</f>
        <v>:</v>
      </c>
      <c r="L10" s="102" t="str">
        <f ca="1">IF(COUNT(F11:K11)=0,"",COUNTIF(F11:K11,"&gt;0")+0.5*COUNTIF(F11:K11,0))</f>
        <v/>
      </c>
      <c r="M10" s="17"/>
      <c r="N10" s="103"/>
    </row>
    <row r="11" spans="2:14" ht="24" customHeight="1" x14ac:dyDescent="0.25">
      <c r="B11" s="73"/>
      <c r="C11" s="74"/>
      <c r="D11" s="75"/>
      <c r="E11" s="76"/>
      <c r="F11" s="23" t="str">
        <f ca="1">IF(LEN(INDIRECT(ADDRESS(ROW()-1, COLUMN())))=1,"",INDIRECT(ADDRESS(36,7))-INDIRECT(ADDRESS(36,6)))</f>
        <v/>
      </c>
      <c r="G11" s="17" t="str">
        <f ca="1">IF(LEN(INDIRECT(ADDRESS(ROW()-1, COLUMN())))=1,"",INDIRECT(ADDRESS(41,6))-INDIRECT(ADDRESS(41,7)))</f>
        <v/>
      </c>
      <c r="H11" s="17" t="str">
        <f ca="1">IF(LEN(INDIRECT(ADDRESS(ROW()-1, COLUMN())))=1,"",INDIRECT(ADDRESS(22,7))-INDIRECT(ADDRESS(22,6)))</f>
        <v/>
      </c>
      <c r="I11" s="15" t="s">
        <v>7</v>
      </c>
      <c r="J11" s="17" t="str">
        <f ca="1">IF(LEN(INDIRECT(ADDRESS(ROW()-1, COLUMN())))=1,"",INDIRECT(ADDRESS(32,6))-INDIRECT(ADDRESS(32,7)))</f>
        <v/>
      </c>
      <c r="K11" s="18" t="str">
        <f ca="1">IF(LEN(INDIRECT(ADDRESS(ROW()-1, COLUMN())))=1,"",INDIRECT(ADDRESS(25,7))-INDIRECT(ADDRESS(25,6)))</f>
        <v/>
      </c>
      <c r="L11" s="102"/>
      <c r="M11" s="17" t="str">
        <f ca="1">IF(COUNT(F11:K11)=0,"",SUM(F11:K11))</f>
        <v/>
      </c>
      <c r="N11" s="104"/>
    </row>
    <row r="12" spans="2:14" ht="24" customHeight="1" x14ac:dyDescent="0.25">
      <c r="B12" s="72">
        <v>5</v>
      </c>
      <c r="C12" s="74" t="str">
        <f ca="1">IF(LEFT(A12,1)="X",IFERROR(INDIRECT(ADDRESS(MATCH(A13,OFFSET(INDIRECT(ADDRESS(1,3,,,A12)),0,0,200,1),0),2,,,A12)),""),IFERROR(INDIRECT(ADDRESS(MATCH(A13,OFFSET(INDIRECT(ADDRESS(3,2,,,A12)),1,6+MAX(OFFSET(INDIRECT(ADDRESS(3,2,,,A12)),0,0,1,20)),2*MAX(OFFSET(INDIRECT(ADDRESS(3,2,,,A12)),0,0,1,20)),1),0)+3,3,,,A12)),""))</f>
        <v/>
      </c>
      <c r="D12" s="75"/>
      <c r="E12" s="76"/>
      <c r="F12" s="12" t="str">
        <f ca="1">INDIRECT(ADDRESS(42,6))&amp;":"&amp;INDIRECT(ADDRESS(42,7))</f>
        <v>:</v>
      </c>
      <c r="G12" s="7" t="str">
        <f ca="1">INDIRECT(ADDRESS(21,7))&amp;":"&amp;INDIRECT(ADDRESS(21,6))</f>
        <v>:</v>
      </c>
      <c r="H12" s="7" t="str">
        <f ca="1">INDIRECT(ADDRESS(26,6))&amp;":"&amp;INDIRECT(ADDRESS(26,7))</f>
        <v>:</v>
      </c>
      <c r="I12" s="7" t="str">
        <f ca="1">INDIRECT(ADDRESS(32,7))&amp;":"&amp;INDIRECT(ADDRESS(32,6))</f>
        <v>:</v>
      </c>
      <c r="J12" s="8" t="s">
        <v>7</v>
      </c>
      <c r="K12" s="11" t="str">
        <f ca="1">INDIRECT(ADDRESS(35,7))&amp;":"&amp;INDIRECT(ADDRESS(35,6))</f>
        <v>:</v>
      </c>
      <c r="L12" s="102" t="str">
        <f ca="1">IF(COUNT(F13:K13)=0,"",COUNTIF(F13:K13,"&gt;0")+0.5*COUNTIF(F13:K13,0))</f>
        <v/>
      </c>
      <c r="M12" s="17"/>
      <c r="N12" s="103"/>
    </row>
    <row r="13" spans="2:14" ht="24" customHeight="1" x14ac:dyDescent="0.25">
      <c r="B13" s="73"/>
      <c r="C13" s="74"/>
      <c r="D13" s="75"/>
      <c r="E13" s="76"/>
      <c r="F13" s="23" t="str">
        <f ca="1">IF(LEN(INDIRECT(ADDRESS(ROW()-1, COLUMN())))=1,"",INDIRECT(ADDRESS(42,6))-INDIRECT(ADDRESS(42,7)))</f>
        <v/>
      </c>
      <c r="G13" s="17" t="str">
        <f ca="1">IF(LEN(INDIRECT(ADDRESS(ROW()-1, COLUMN())))=1,"",INDIRECT(ADDRESS(21,7))-INDIRECT(ADDRESS(21,6)))</f>
        <v/>
      </c>
      <c r="H13" s="17" t="str">
        <f ca="1">IF(LEN(INDIRECT(ADDRESS(ROW()-1, COLUMN())))=1,"",INDIRECT(ADDRESS(26,6))-INDIRECT(ADDRESS(26,7)))</f>
        <v/>
      </c>
      <c r="I13" s="17" t="str">
        <f ca="1">IF(LEN(INDIRECT(ADDRESS(ROW()-1, COLUMN())))=1,"",INDIRECT(ADDRESS(32,7))-INDIRECT(ADDRESS(32,6)))</f>
        <v/>
      </c>
      <c r="J13" s="15" t="s">
        <v>7</v>
      </c>
      <c r="K13" s="18" t="str">
        <f ca="1">IF(LEN(INDIRECT(ADDRESS(ROW()-1, COLUMN())))=1,"",INDIRECT(ADDRESS(35,7))-INDIRECT(ADDRESS(35,6)))</f>
        <v/>
      </c>
      <c r="L13" s="102"/>
      <c r="M13" s="17" t="str">
        <f ca="1">IF(COUNT(F13:K13)=0,"",SUM(F13:K13))</f>
        <v/>
      </c>
      <c r="N13" s="104"/>
    </row>
    <row r="14" spans="2:14" ht="24" customHeight="1" x14ac:dyDescent="0.25">
      <c r="B14" s="72">
        <v>6</v>
      </c>
      <c r="C14" s="74" t="str">
        <f ca="1">IF(LEFT(A14,1)="X",IFERROR(INDIRECT(ADDRESS(MATCH(A15,OFFSET(INDIRECT(ADDRESS(1,3,,,A14)),0,0,200,1),0),2,,,A14)),""),IFERROR(INDIRECT(ADDRESS(MATCH(A15,OFFSET(INDIRECT(ADDRESS(3,2,,,A14)),1,6+MAX(OFFSET(INDIRECT(ADDRESS(3,2,,,A14)),0,0,1,20)),2*MAX(OFFSET(INDIRECT(ADDRESS(3,2,,,A14)),0,0,1,20)),1),0)+3,3,,,A14)),""))</f>
        <v/>
      </c>
      <c r="D14" s="75"/>
      <c r="E14" s="76"/>
      <c r="F14" s="12" t="str">
        <f ca="1">INDIRECT(ADDRESS(20,7))&amp;":"&amp;INDIRECT(ADDRESS(20,6))</f>
        <v>:</v>
      </c>
      <c r="G14" s="7" t="str">
        <f ca="1">INDIRECT(ADDRESS(30,7))&amp;":"&amp;INDIRECT(ADDRESS(30,6))</f>
        <v>:</v>
      </c>
      <c r="H14" s="7" t="str">
        <f ca="1">INDIRECT(ADDRESS(40,7))&amp;":"&amp;INDIRECT(ADDRESS(40,6))</f>
        <v>:</v>
      </c>
      <c r="I14" s="7" t="str">
        <f ca="1">INDIRECT(ADDRESS(25,6))&amp;":"&amp;INDIRECT(ADDRESS(25,7))</f>
        <v>:</v>
      </c>
      <c r="J14" s="7" t="str">
        <f ca="1">INDIRECT(ADDRESS(35,6))&amp;":"&amp;INDIRECT(ADDRESS(35,7))</f>
        <v>:</v>
      </c>
      <c r="K14" s="13" t="s">
        <v>7</v>
      </c>
      <c r="L14" s="102" t="str">
        <f ca="1">IF(COUNT(F15:K15)=0,"",COUNTIF(F15:K15,"&gt;0")+0.5*COUNTIF(F15:K15,0))</f>
        <v/>
      </c>
      <c r="M14" s="17"/>
      <c r="N14" s="103"/>
    </row>
    <row r="15" spans="2:14" ht="24" customHeight="1" thickBot="1" x14ac:dyDescent="0.3">
      <c r="B15" s="79"/>
      <c r="C15" s="80"/>
      <c r="D15" s="81"/>
      <c r="E15" s="82"/>
      <c r="F15" s="20" t="str">
        <f ca="1">IF(LEN(INDIRECT(ADDRESS(ROW()-1, COLUMN())))=1,"",INDIRECT(ADDRESS(20,7))-INDIRECT(ADDRESS(20,6)))</f>
        <v/>
      </c>
      <c r="G15" s="19" t="str">
        <f ca="1">IF(LEN(INDIRECT(ADDRESS(ROW()-1, COLUMN())))=1,"",INDIRECT(ADDRESS(30,7))-INDIRECT(ADDRESS(30,6)))</f>
        <v/>
      </c>
      <c r="H15" s="19" t="str">
        <f ca="1">IF(LEN(INDIRECT(ADDRESS(ROW()-1, COLUMN())))=1,"",INDIRECT(ADDRESS(40,7))-INDIRECT(ADDRESS(40,6)))</f>
        <v/>
      </c>
      <c r="I15" s="19" t="str">
        <f ca="1">IF(LEN(INDIRECT(ADDRESS(ROW()-1, COLUMN())))=1,"",INDIRECT(ADDRESS(25,6))-INDIRECT(ADDRESS(25,7)))</f>
        <v/>
      </c>
      <c r="J15" s="19" t="str">
        <f ca="1">IF(LEN(INDIRECT(ADDRESS(ROW()-1, COLUMN())))=1,"",INDIRECT(ADDRESS(35,6))-INDIRECT(ADDRESS(35,7)))</f>
        <v/>
      </c>
      <c r="K15" s="16" t="s">
        <v>7</v>
      </c>
      <c r="L15" s="107"/>
      <c r="M15" s="19" t="str">
        <f ca="1">IF(COUNT(F15:K15)=0,"",SUM(F15:K15))</f>
        <v/>
      </c>
      <c r="N15" s="108"/>
    </row>
    <row r="19" spans="2:13" ht="30" customHeight="1" thickBot="1" x14ac:dyDescent="0.3">
      <c r="B19" s="68" t="s">
        <v>4</v>
      </c>
      <c r="C19" s="68"/>
      <c r="D19" s="68"/>
      <c r="E19" s="68"/>
      <c r="F19" s="68"/>
      <c r="G19" s="68"/>
      <c r="H19" s="68"/>
      <c r="I19" s="68"/>
      <c r="J19" s="68"/>
      <c r="K19" s="68"/>
    </row>
    <row r="20" spans="2:13" ht="30" customHeight="1" thickBot="1" x14ac:dyDescent="0.3">
      <c r="B20" s="5">
        <v>1</v>
      </c>
      <c r="C20" s="69" t="str">
        <f ca="1">IF(ISBLANK(INDIRECT(ADDRESS(B20*2+2,3))),"",INDIRECT(ADDRESS(B20*2+2,3)))</f>
        <v/>
      </c>
      <c r="D20" s="69"/>
      <c r="E20" s="70"/>
      <c r="F20" s="26"/>
      <c r="G20" s="27"/>
      <c r="H20" s="71" t="str">
        <f ca="1">IF(ISBLANK(INDIRECT(ADDRESS(K20*2+2,3))),"",INDIRECT(ADDRESS(K20*2+2,3)))</f>
        <v/>
      </c>
      <c r="I20" s="69"/>
      <c r="J20" s="69"/>
      <c r="K20" s="5">
        <v>6</v>
      </c>
      <c r="L20" s="41" t="s">
        <v>11</v>
      </c>
      <c r="M20" s="29"/>
    </row>
    <row r="21" spans="2:13" ht="30" customHeight="1" thickBot="1" x14ac:dyDescent="0.3">
      <c r="B21" s="5">
        <v>2</v>
      </c>
      <c r="C21" s="69" t="str">
        <f ca="1">IF(ISBLANK(INDIRECT(ADDRESS(B21*2+2,3))),"",INDIRECT(ADDRESS(B21*2+2,3)))</f>
        <v/>
      </c>
      <c r="D21" s="69"/>
      <c r="E21" s="70"/>
      <c r="F21" s="26"/>
      <c r="G21" s="27"/>
      <c r="H21" s="71" t="str">
        <f ca="1">IF(ISBLANK(INDIRECT(ADDRESS(K21*2+2,3))),"",INDIRECT(ADDRESS(K21*2+2,3)))</f>
        <v/>
      </c>
      <c r="I21" s="69"/>
      <c r="J21" s="69"/>
      <c r="K21" s="5">
        <v>5</v>
      </c>
      <c r="L21" s="41" t="s">
        <v>11</v>
      </c>
      <c r="M21" s="29"/>
    </row>
    <row r="22" spans="2:13" ht="30" customHeight="1" thickBot="1" x14ac:dyDescent="0.3">
      <c r="B22" s="5">
        <v>3</v>
      </c>
      <c r="C22" s="69" t="str">
        <f ca="1">IF(ISBLANK(INDIRECT(ADDRESS(B22*2+2,3))),"",INDIRECT(ADDRESS(B22*2+2,3)))</f>
        <v/>
      </c>
      <c r="D22" s="69"/>
      <c r="E22" s="70"/>
      <c r="F22" s="26"/>
      <c r="G22" s="27"/>
      <c r="H22" s="71" t="str">
        <f ca="1">IF(ISBLANK(INDIRECT(ADDRESS(K22*2+2,3))),"",INDIRECT(ADDRESS(K22*2+2,3)))</f>
        <v/>
      </c>
      <c r="I22" s="69"/>
      <c r="J22" s="69"/>
      <c r="K22" s="5">
        <v>4</v>
      </c>
      <c r="L22" s="41" t="s">
        <v>11</v>
      </c>
      <c r="M22" s="29"/>
    </row>
    <row r="23" spans="2:13" ht="30" customHeight="1" x14ac:dyDescent="0.25"/>
    <row r="24" spans="2:13" ht="30" customHeight="1" thickBot="1" x14ac:dyDescent="0.3">
      <c r="B24" s="68" t="s">
        <v>5</v>
      </c>
      <c r="C24" s="68"/>
      <c r="D24" s="68"/>
      <c r="E24" s="68"/>
      <c r="F24" s="68"/>
      <c r="G24" s="68"/>
      <c r="H24" s="68"/>
      <c r="I24" s="68"/>
      <c r="J24" s="68"/>
      <c r="K24" s="68"/>
    </row>
    <row r="25" spans="2:13" ht="30" customHeight="1" thickBot="1" x14ac:dyDescent="0.3">
      <c r="B25" s="5">
        <v>6</v>
      </c>
      <c r="C25" s="69" t="str">
        <f ca="1">IF(ISBLANK(INDIRECT(ADDRESS(B25*2+2,3))),"",INDIRECT(ADDRESS(B25*2+2,3)))</f>
        <v/>
      </c>
      <c r="D25" s="69"/>
      <c r="E25" s="70"/>
      <c r="F25" s="26"/>
      <c r="G25" s="27"/>
      <c r="H25" s="71" t="str">
        <f ca="1">IF(ISBLANK(INDIRECT(ADDRESS(K25*2+2,3))),"",INDIRECT(ADDRESS(K25*2+2,3)))</f>
        <v/>
      </c>
      <c r="I25" s="69"/>
      <c r="J25" s="69"/>
      <c r="K25" s="5">
        <v>4</v>
      </c>
      <c r="L25" s="41" t="s">
        <v>11</v>
      </c>
      <c r="M25" s="29"/>
    </row>
    <row r="26" spans="2:13" ht="30" customHeight="1" thickBot="1" x14ac:dyDescent="0.3">
      <c r="B26" s="5">
        <v>5</v>
      </c>
      <c r="C26" s="69" t="str">
        <f ca="1">IF(ISBLANK(INDIRECT(ADDRESS(B26*2+2,3))),"",INDIRECT(ADDRESS(B26*2+2,3)))</f>
        <v/>
      </c>
      <c r="D26" s="69"/>
      <c r="E26" s="70"/>
      <c r="F26" s="26"/>
      <c r="G26" s="27"/>
      <c r="H26" s="71" t="str">
        <f ca="1">IF(ISBLANK(INDIRECT(ADDRESS(K26*2+2,3))),"",INDIRECT(ADDRESS(K26*2+2,3)))</f>
        <v/>
      </c>
      <c r="I26" s="69"/>
      <c r="J26" s="69"/>
      <c r="K26" s="5">
        <v>3</v>
      </c>
      <c r="L26" s="41" t="s">
        <v>11</v>
      </c>
      <c r="M26" s="29"/>
    </row>
    <row r="27" spans="2:13" ht="30" customHeight="1" thickBot="1" x14ac:dyDescent="0.3">
      <c r="B27" s="5">
        <v>1</v>
      </c>
      <c r="C27" s="69" t="str">
        <f ca="1">IF(ISBLANK(INDIRECT(ADDRESS(B27*2+2,3))),"",INDIRECT(ADDRESS(B27*2+2,3)))</f>
        <v/>
      </c>
      <c r="D27" s="69"/>
      <c r="E27" s="70"/>
      <c r="F27" s="26"/>
      <c r="G27" s="27"/>
      <c r="H27" s="71" t="str">
        <f ca="1">IF(ISBLANK(INDIRECT(ADDRESS(K27*2+2,3))),"",INDIRECT(ADDRESS(K27*2+2,3)))</f>
        <v/>
      </c>
      <c r="I27" s="69"/>
      <c r="J27" s="69"/>
      <c r="K27" s="5">
        <v>2</v>
      </c>
      <c r="L27" s="41" t="s">
        <v>11</v>
      </c>
      <c r="M27" s="29"/>
    </row>
    <row r="28" spans="2:13" ht="30" customHeight="1" x14ac:dyDescent="0.25"/>
    <row r="29" spans="2:13" ht="30" customHeight="1" thickBot="1" x14ac:dyDescent="0.3">
      <c r="B29" s="68" t="s">
        <v>6</v>
      </c>
      <c r="C29" s="68"/>
      <c r="D29" s="68"/>
      <c r="E29" s="68"/>
      <c r="F29" s="68"/>
      <c r="G29" s="68"/>
      <c r="H29" s="68"/>
      <c r="I29" s="68"/>
      <c r="J29" s="68"/>
      <c r="K29" s="68"/>
    </row>
    <row r="30" spans="2:13" ht="30" customHeight="1" thickBot="1" x14ac:dyDescent="0.3">
      <c r="B30" s="5">
        <v>2</v>
      </c>
      <c r="C30" s="69" t="str">
        <f ca="1">IF(ISBLANK(INDIRECT(ADDRESS(B30*2+2,3))),"",INDIRECT(ADDRESS(B30*2+2,3)))</f>
        <v/>
      </c>
      <c r="D30" s="69"/>
      <c r="E30" s="70"/>
      <c r="F30" s="26"/>
      <c r="G30" s="27"/>
      <c r="H30" s="71" t="str">
        <f ca="1">IF(ISBLANK(INDIRECT(ADDRESS(K30*2+2,3))),"",INDIRECT(ADDRESS(K30*2+2,3)))</f>
        <v/>
      </c>
      <c r="I30" s="69"/>
      <c r="J30" s="69"/>
      <c r="K30" s="5">
        <v>6</v>
      </c>
      <c r="L30" s="41" t="s">
        <v>11</v>
      </c>
      <c r="M30" s="29"/>
    </row>
    <row r="31" spans="2:13" ht="30" customHeight="1" thickBot="1" x14ac:dyDescent="0.3">
      <c r="B31" s="5">
        <v>3</v>
      </c>
      <c r="C31" s="69" t="str">
        <f ca="1">IF(ISBLANK(INDIRECT(ADDRESS(B31*2+2,3))),"",INDIRECT(ADDRESS(B31*2+2,3)))</f>
        <v/>
      </c>
      <c r="D31" s="69"/>
      <c r="E31" s="70"/>
      <c r="F31" s="26"/>
      <c r="G31" s="27"/>
      <c r="H31" s="71" t="str">
        <f ca="1">IF(ISBLANK(INDIRECT(ADDRESS(K31*2+2,3))),"",INDIRECT(ADDRESS(K31*2+2,3)))</f>
        <v/>
      </c>
      <c r="I31" s="69"/>
      <c r="J31" s="69"/>
      <c r="K31" s="5">
        <v>1</v>
      </c>
      <c r="L31" s="41" t="s">
        <v>11</v>
      </c>
      <c r="M31" s="29"/>
    </row>
    <row r="32" spans="2:13" ht="30" customHeight="1" thickBot="1" x14ac:dyDescent="0.3">
      <c r="B32" s="5">
        <v>4</v>
      </c>
      <c r="C32" s="69" t="str">
        <f ca="1">IF(ISBLANK(INDIRECT(ADDRESS(B32*2+2,3))),"",INDIRECT(ADDRESS(B32*2+2,3)))</f>
        <v/>
      </c>
      <c r="D32" s="69"/>
      <c r="E32" s="70"/>
      <c r="F32" s="26"/>
      <c r="G32" s="27"/>
      <c r="H32" s="71" t="str">
        <f ca="1">IF(ISBLANK(INDIRECT(ADDRESS(K32*2+2,3))),"",INDIRECT(ADDRESS(K32*2+2,3)))</f>
        <v/>
      </c>
      <c r="I32" s="69"/>
      <c r="J32" s="69"/>
      <c r="K32" s="5">
        <v>5</v>
      </c>
      <c r="L32" s="41" t="s">
        <v>11</v>
      </c>
      <c r="M32" s="29"/>
    </row>
    <row r="33" spans="2:13" ht="30" customHeight="1" x14ac:dyDescent="0.25"/>
    <row r="34" spans="2:13" ht="30" customHeight="1" thickBot="1" x14ac:dyDescent="0.3">
      <c r="B34" s="68" t="s">
        <v>8</v>
      </c>
      <c r="C34" s="68"/>
      <c r="D34" s="68"/>
      <c r="E34" s="68"/>
      <c r="F34" s="68"/>
      <c r="G34" s="68"/>
      <c r="H34" s="68"/>
      <c r="I34" s="68"/>
      <c r="J34" s="68"/>
      <c r="K34" s="68"/>
    </row>
    <row r="35" spans="2:13" ht="30" customHeight="1" thickBot="1" x14ac:dyDescent="0.3">
      <c r="B35" s="5">
        <v>6</v>
      </c>
      <c r="C35" s="69" t="str">
        <f ca="1">IF(ISBLANK(INDIRECT(ADDRESS(B35*2+2,3))),"",INDIRECT(ADDRESS(B35*2+2,3)))</f>
        <v/>
      </c>
      <c r="D35" s="69"/>
      <c r="E35" s="70"/>
      <c r="F35" s="26"/>
      <c r="G35" s="27"/>
      <c r="H35" s="71" t="str">
        <f ca="1">IF(ISBLANK(INDIRECT(ADDRESS(K35*2+2,3))),"",INDIRECT(ADDRESS(K35*2+2,3)))</f>
        <v/>
      </c>
      <c r="I35" s="69"/>
      <c r="J35" s="69"/>
      <c r="K35" s="5">
        <v>5</v>
      </c>
      <c r="L35" s="41" t="s">
        <v>11</v>
      </c>
      <c r="M35" s="29"/>
    </row>
    <row r="36" spans="2:13" ht="30" customHeight="1" thickBot="1" x14ac:dyDescent="0.3">
      <c r="B36" s="5">
        <v>1</v>
      </c>
      <c r="C36" s="69" t="str">
        <f ca="1">IF(ISBLANK(INDIRECT(ADDRESS(B36*2+2,3))),"",INDIRECT(ADDRESS(B36*2+2,3)))</f>
        <v/>
      </c>
      <c r="D36" s="69"/>
      <c r="E36" s="70"/>
      <c r="F36" s="26"/>
      <c r="G36" s="27"/>
      <c r="H36" s="71" t="str">
        <f ca="1">IF(ISBLANK(INDIRECT(ADDRESS(K36*2+2,3))),"",INDIRECT(ADDRESS(K36*2+2,3)))</f>
        <v/>
      </c>
      <c r="I36" s="69"/>
      <c r="J36" s="69"/>
      <c r="K36" s="5">
        <v>4</v>
      </c>
      <c r="L36" s="41" t="s">
        <v>11</v>
      </c>
      <c r="M36" s="29"/>
    </row>
    <row r="37" spans="2:13" ht="30" customHeight="1" thickBot="1" x14ac:dyDescent="0.3">
      <c r="B37" s="5">
        <v>2</v>
      </c>
      <c r="C37" s="69" t="str">
        <f ca="1">IF(ISBLANK(INDIRECT(ADDRESS(B37*2+2,3))),"",INDIRECT(ADDRESS(B37*2+2,3)))</f>
        <v/>
      </c>
      <c r="D37" s="69"/>
      <c r="E37" s="70"/>
      <c r="F37" s="26"/>
      <c r="G37" s="27"/>
      <c r="H37" s="71" t="str">
        <f ca="1">IF(ISBLANK(INDIRECT(ADDRESS(K37*2+2,3))),"",INDIRECT(ADDRESS(K37*2+2,3)))</f>
        <v/>
      </c>
      <c r="I37" s="69"/>
      <c r="J37" s="69"/>
      <c r="K37" s="5">
        <v>3</v>
      </c>
      <c r="L37" s="41" t="s">
        <v>11</v>
      </c>
      <c r="M37" s="29"/>
    </row>
    <row r="38" spans="2:13" ht="30" customHeight="1" x14ac:dyDescent="0.25"/>
    <row r="39" spans="2:13" ht="30" customHeight="1" thickBot="1" x14ac:dyDescent="0.3">
      <c r="B39" s="68" t="s">
        <v>9</v>
      </c>
      <c r="C39" s="68"/>
      <c r="D39" s="68"/>
      <c r="E39" s="68"/>
      <c r="F39" s="68"/>
      <c r="G39" s="68"/>
      <c r="H39" s="68"/>
      <c r="I39" s="68"/>
      <c r="J39" s="68"/>
      <c r="K39" s="68"/>
    </row>
    <row r="40" spans="2:13" ht="30" customHeight="1" thickBot="1" x14ac:dyDescent="0.3">
      <c r="B40" s="5">
        <v>3</v>
      </c>
      <c r="C40" s="69" t="str">
        <f ca="1">IF(ISBLANK(INDIRECT(ADDRESS(B40*2+2,3))),"",INDIRECT(ADDRESS(B40*2+2,3)))</f>
        <v/>
      </c>
      <c r="D40" s="69"/>
      <c r="E40" s="70"/>
      <c r="F40" s="26"/>
      <c r="G40" s="27"/>
      <c r="H40" s="71" t="str">
        <f ca="1">IF(ISBLANK(INDIRECT(ADDRESS(K40*2+2,3))),"",INDIRECT(ADDRESS(K40*2+2,3)))</f>
        <v/>
      </c>
      <c r="I40" s="69"/>
      <c r="J40" s="69"/>
      <c r="K40" s="5">
        <v>6</v>
      </c>
      <c r="L40" s="41" t="s">
        <v>11</v>
      </c>
      <c r="M40" s="29"/>
    </row>
    <row r="41" spans="2:13" ht="30" customHeight="1" thickBot="1" x14ac:dyDescent="0.3">
      <c r="B41" s="5">
        <v>4</v>
      </c>
      <c r="C41" s="69" t="str">
        <f ca="1">IF(ISBLANK(INDIRECT(ADDRESS(B41*2+2,3))),"",INDIRECT(ADDRESS(B41*2+2,3)))</f>
        <v/>
      </c>
      <c r="D41" s="69"/>
      <c r="E41" s="70"/>
      <c r="F41" s="26"/>
      <c r="G41" s="27"/>
      <c r="H41" s="71" t="str">
        <f ca="1">IF(ISBLANK(INDIRECT(ADDRESS(K41*2+2,3))),"",INDIRECT(ADDRESS(K41*2+2,3)))</f>
        <v/>
      </c>
      <c r="I41" s="69"/>
      <c r="J41" s="69"/>
      <c r="K41" s="5">
        <v>2</v>
      </c>
      <c r="L41" s="41" t="s">
        <v>11</v>
      </c>
      <c r="M41" s="29"/>
    </row>
    <row r="42" spans="2:13" ht="30" customHeight="1" thickBot="1" x14ac:dyDescent="0.3">
      <c r="B42" s="5">
        <v>5</v>
      </c>
      <c r="C42" s="69" t="str">
        <f ca="1">IF(ISBLANK(INDIRECT(ADDRESS(B42*2+2,3))),"",INDIRECT(ADDRESS(B42*2+2,3)))</f>
        <v/>
      </c>
      <c r="D42" s="69"/>
      <c r="E42" s="70"/>
      <c r="F42" s="26"/>
      <c r="G42" s="27"/>
      <c r="H42" s="71" t="str">
        <f ca="1">IF(ISBLANK(INDIRECT(ADDRESS(K42*2+2,3))),"",INDIRECT(ADDRESS(K42*2+2,3)))</f>
        <v/>
      </c>
      <c r="I42" s="69"/>
      <c r="J42" s="69"/>
      <c r="K42" s="5">
        <v>1</v>
      </c>
      <c r="L42" s="41" t="s">
        <v>11</v>
      </c>
      <c r="M42" s="29"/>
    </row>
  </sheetData>
  <mergeCells count="61">
    <mergeCell ref="N4:N5"/>
    <mergeCell ref="B1:K1"/>
    <mergeCell ref="C3:E3"/>
    <mergeCell ref="B4:B5"/>
    <mergeCell ref="C4:E5"/>
    <mergeCell ref="L4:L5"/>
    <mergeCell ref="B6:B7"/>
    <mergeCell ref="C6:E7"/>
    <mergeCell ref="L6:L7"/>
    <mergeCell ref="N6:N7"/>
    <mergeCell ref="B8:B9"/>
    <mergeCell ref="C8:E9"/>
    <mergeCell ref="L8:L9"/>
    <mergeCell ref="N8:N9"/>
    <mergeCell ref="N14:N15"/>
    <mergeCell ref="B19:K19"/>
    <mergeCell ref="C20:E20"/>
    <mergeCell ref="H20:J20"/>
    <mergeCell ref="B10:B11"/>
    <mergeCell ref="C10:E11"/>
    <mergeCell ref="L10:L11"/>
    <mergeCell ref="N10:N11"/>
    <mergeCell ref="B12:B13"/>
    <mergeCell ref="C12:E13"/>
    <mergeCell ref="L12:L13"/>
    <mergeCell ref="N12:N13"/>
    <mergeCell ref="C25:E25"/>
    <mergeCell ref="H25:J25"/>
    <mergeCell ref="B14:B15"/>
    <mergeCell ref="C14:E15"/>
    <mergeCell ref="L14:L15"/>
    <mergeCell ref="C21:E21"/>
    <mergeCell ref="H21:J21"/>
    <mergeCell ref="C22:E22"/>
    <mergeCell ref="H22:J22"/>
    <mergeCell ref="B24:K24"/>
    <mergeCell ref="C35:E35"/>
    <mergeCell ref="H35:J35"/>
    <mergeCell ref="C26:E26"/>
    <mergeCell ref="H26:J26"/>
    <mergeCell ref="C27:E27"/>
    <mergeCell ref="H27:J27"/>
    <mergeCell ref="B29:K29"/>
    <mergeCell ref="C30:E30"/>
    <mergeCell ref="H30:J30"/>
    <mergeCell ref="C31:E31"/>
    <mergeCell ref="H31:J31"/>
    <mergeCell ref="C32:E32"/>
    <mergeCell ref="H32:J32"/>
    <mergeCell ref="B34:K34"/>
    <mergeCell ref="C41:E41"/>
    <mergeCell ref="H41:J41"/>
    <mergeCell ref="C42:E42"/>
    <mergeCell ref="H42:J42"/>
    <mergeCell ref="C36:E36"/>
    <mergeCell ref="H36:J36"/>
    <mergeCell ref="C37:E37"/>
    <mergeCell ref="H37:J37"/>
    <mergeCell ref="B39:K39"/>
    <mergeCell ref="C40:E40"/>
    <mergeCell ref="H40:J40"/>
  </mergeCells>
  <printOptions horizontalCentered="1"/>
  <pageMargins left="0.31496062992125984" right="0.31496062992125984" top="0.35433070866141736" bottom="0.55118110236220474" header="0.31496062992125984" footer="0.31496062992125984"/>
  <pageSetup paperSize="9" scale="69" orientation="portrait" horizontalDpi="4294967293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17F0A-F942-41D6-90AA-F8109C168BBF}">
  <sheetPr>
    <pageSetUpPr fitToPage="1"/>
  </sheetPr>
  <dimension ref="A1:M35"/>
  <sheetViews>
    <sheetView workbookViewId="0">
      <selection activeCell="S23" sqref="S23"/>
    </sheetView>
  </sheetViews>
  <sheetFormatPr defaultRowHeight="15" x14ac:dyDescent="0.25"/>
  <cols>
    <col min="1" max="1" width="4" style="30" customWidth="1"/>
    <col min="2" max="12" width="10.28515625" customWidth="1"/>
    <col min="13" max="13" width="10.28515625" style="43" customWidth="1"/>
    <col min="14" max="15" width="10.28515625" customWidth="1"/>
  </cols>
  <sheetData>
    <row r="1" spans="2:13" ht="59.25" customHeight="1" x14ac:dyDescent="0.25">
      <c r="B1" s="86" t="s">
        <v>17</v>
      </c>
      <c r="C1" s="86"/>
      <c r="D1" s="86"/>
      <c r="E1" s="86"/>
      <c r="F1" s="86"/>
      <c r="G1" s="86"/>
      <c r="H1" s="86"/>
      <c r="I1" s="86"/>
      <c r="J1" s="86"/>
      <c r="K1" s="86"/>
      <c r="M1"/>
    </row>
    <row r="2" spans="2:13" ht="15.75" thickBot="1" x14ac:dyDescent="0.3">
      <c r="M2"/>
    </row>
    <row r="3" spans="2:13" ht="30" customHeight="1" thickBot="1" x14ac:dyDescent="0.3">
      <c r="B3" s="25"/>
      <c r="C3" s="87" t="s">
        <v>0</v>
      </c>
      <c r="D3" s="88"/>
      <c r="E3" s="89"/>
      <c r="F3" s="1">
        <v>1</v>
      </c>
      <c r="G3" s="1">
        <v>2</v>
      </c>
      <c r="H3" s="1">
        <v>3</v>
      </c>
      <c r="I3" s="2">
        <v>4</v>
      </c>
      <c r="J3" s="2">
        <v>5</v>
      </c>
      <c r="K3" s="25" t="s">
        <v>1</v>
      </c>
      <c r="L3" s="1" t="s">
        <v>3</v>
      </c>
      <c r="M3" s="22" t="s">
        <v>2</v>
      </c>
    </row>
    <row r="4" spans="2:13" ht="24" customHeight="1" x14ac:dyDescent="0.25">
      <c r="B4" s="90">
        <v>1</v>
      </c>
      <c r="C4" s="91" t="str">
        <f ca="1">IF(LEFT(A4,1)="X",IFERROR(INDIRECT(ADDRESS(MATCH(A5,OFFSET(INDIRECT(ADDRESS(1,3,,,A4)),0,0,200,1),0),2,,,A4)),""),IFERROR(INDIRECT(ADDRESS(MATCH(A5,OFFSET(INDIRECT(ADDRESS(3,2,,,A4)),1,6+MAX(OFFSET(INDIRECT(ADDRESS(3,2,,,A4)),0,0,1,20)),2*MAX(OFFSET(INDIRECT(ADDRESS(3,2,,,A4)),0,0,1,20)),1),0)+3,3,,,A4)),""))</f>
        <v/>
      </c>
      <c r="D4" s="92"/>
      <c r="E4" s="93"/>
      <c r="F4" s="10" t="s">
        <v>7</v>
      </c>
      <c r="G4" s="6" t="str">
        <f ca="1">INDIRECT(ADDRESS(23,6))&amp;":"&amp;INDIRECT(ADDRESS(23,7))</f>
        <v>:</v>
      </c>
      <c r="H4" s="6" t="str">
        <f ca="1">INDIRECT(ADDRESS(26,7))&amp;":"&amp;INDIRECT(ADDRESS(26,6))</f>
        <v>:</v>
      </c>
      <c r="I4" s="6" t="str">
        <f ca="1">INDIRECT(ADDRESS(30,6))&amp;":"&amp;INDIRECT(ADDRESS(30,7))</f>
        <v>:</v>
      </c>
      <c r="J4" s="21" t="str">
        <f ca="1">INDIRECT(ADDRESS(35,7))&amp;":"&amp;INDIRECT(ADDRESS(35,6))</f>
        <v>:</v>
      </c>
      <c r="K4" s="94" t="str">
        <f ca="1">IF(COUNT(F5:J5)=0,"",COUNTIF(F5:J5,"&gt;0")+0.5*COUNTIF(F5:J5,0))</f>
        <v/>
      </c>
      <c r="L4" s="24"/>
      <c r="M4" s="85"/>
    </row>
    <row r="5" spans="2:13" ht="24" customHeight="1" x14ac:dyDescent="0.25">
      <c r="B5" s="73"/>
      <c r="C5" s="74"/>
      <c r="D5" s="75"/>
      <c r="E5" s="76"/>
      <c r="F5" s="14" t="s">
        <v>7</v>
      </c>
      <c r="G5" s="17" t="str">
        <f ca="1">IF(LEN(INDIRECT(ADDRESS(ROW()-1, COLUMN())))=1,"",INDIRECT(ADDRESS(23,6))-INDIRECT(ADDRESS(23,7)))</f>
        <v/>
      </c>
      <c r="H5" s="17" t="str">
        <f ca="1">IF(LEN(INDIRECT(ADDRESS(ROW()-1, COLUMN())))=1,"",INDIRECT(ADDRESS(26,7))-INDIRECT(ADDRESS(26,6)))</f>
        <v/>
      </c>
      <c r="I5" s="17" t="str">
        <f ca="1">IF(LEN(INDIRECT(ADDRESS(ROW()-1, COLUMN())))=1,"",INDIRECT(ADDRESS(30,6))-INDIRECT(ADDRESS(30,7)))</f>
        <v/>
      </c>
      <c r="J5" s="18" t="str">
        <f ca="1">IF(LEN(INDIRECT(ADDRESS(ROW()-1, COLUMN())))=1,"",INDIRECT(ADDRESS(35,7))-INDIRECT(ADDRESS(35,6)))</f>
        <v/>
      </c>
      <c r="K5" s="77"/>
      <c r="L5" s="17" t="str">
        <f ca="1">IF(COUNT(F5:J5)=0,"",SUM(F5:J5))</f>
        <v/>
      </c>
      <c r="M5" s="78"/>
    </row>
    <row r="6" spans="2:13" ht="24" customHeight="1" x14ac:dyDescent="0.25">
      <c r="B6" s="72">
        <v>2</v>
      </c>
      <c r="C6" s="74" t="str">
        <f ca="1">IF(LEFT(A6,1)="X",IFERROR(INDIRECT(ADDRESS(MATCH(A7,OFFSET(INDIRECT(ADDRESS(1,3,,,A6)),0,0,200,1),0),2,,,A6)),""),IFERROR(INDIRECT(ADDRESS(MATCH(A7,OFFSET(INDIRECT(ADDRESS(3,2,,,A6)),1,6+MAX(OFFSET(INDIRECT(ADDRESS(3,2,,,A6)),0,0,1,20)),2*MAX(OFFSET(INDIRECT(ADDRESS(3,2,,,A6)),0,0,1,20)),1),0)+3,3,,,A6)),""))</f>
        <v/>
      </c>
      <c r="D6" s="75"/>
      <c r="E6" s="76"/>
      <c r="F6" s="12" t="str">
        <f ca="1">INDIRECT(ADDRESS(23,7))&amp;":"&amp;INDIRECT(ADDRESS(23,6))</f>
        <v>:</v>
      </c>
      <c r="G6" s="8" t="s">
        <v>7</v>
      </c>
      <c r="H6" s="7" t="str">
        <f ca="1">INDIRECT(ADDRESS(31,6))&amp;":"&amp;INDIRECT(ADDRESS(31,7))</f>
        <v>:</v>
      </c>
      <c r="I6" s="7" t="str">
        <f ca="1">INDIRECT(ADDRESS(34,7))&amp;":"&amp;INDIRECT(ADDRESS(34,6))</f>
        <v>:</v>
      </c>
      <c r="J6" s="11" t="str">
        <f ca="1">INDIRECT(ADDRESS(18,6))&amp;":"&amp;INDIRECT(ADDRESS(18,7))</f>
        <v>:</v>
      </c>
      <c r="K6" s="77" t="str">
        <f ca="1">IF(COUNT(F7:J7)=0,"",COUNTIF(F7:J7,"&gt;0")+0.5*COUNTIF(F7:J7,0))</f>
        <v/>
      </c>
      <c r="L6" s="17"/>
      <c r="M6" s="78"/>
    </row>
    <row r="7" spans="2:13" ht="24" customHeight="1" x14ac:dyDescent="0.25">
      <c r="B7" s="73"/>
      <c r="C7" s="74"/>
      <c r="D7" s="75"/>
      <c r="E7" s="76"/>
      <c r="F7" s="23" t="str">
        <f ca="1">IF(LEN(INDIRECT(ADDRESS(ROW()-1, COLUMN())))=1,"",INDIRECT(ADDRESS(23,7))-INDIRECT(ADDRESS(23,6)))</f>
        <v/>
      </c>
      <c r="G7" s="15" t="s">
        <v>7</v>
      </c>
      <c r="H7" s="17" t="str">
        <f ca="1">IF(LEN(INDIRECT(ADDRESS(ROW()-1, COLUMN())))=1,"",INDIRECT(ADDRESS(31,6))-INDIRECT(ADDRESS(31,7)))</f>
        <v/>
      </c>
      <c r="I7" s="17" t="str">
        <f ca="1">IF(LEN(INDIRECT(ADDRESS(ROW()-1, COLUMN())))=1,"",INDIRECT(ADDRESS(34,7))-INDIRECT(ADDRESS(34,6)))</f>
        <v/>
      </c>
      <c r="J7" s="18" t="str">
        <f ca="1">IF(LEN(INDIRECT(ADDRESS(ROW()-1, COLUMN())))=1,"",INDIRECT(ADDRESS(18,6))-INDIRECT(ADDRESS(18,7)))</f>
        <v/>
      </c>
      <c r="K7" s="77"/>
      <c r="L7" s="17" t="str">
        <f ca="1">IF(COUNT(F7:J7)=0,"",SUM(F7:J7))</f>
        <v/>
      </c>
      <c r="M7" s="78"/>
    </row>
    <row r="8" spans="2:13" ht="24" customHeight="1" x14ac:dyDescent="0.25">
      <c r="B8" s="72">
        <v>3</v>
      </c>
      <c r="C8" s="74" t="str">
        <f ca="1">IF(LEFT(A8,1)="X",IFERROR(INDIRECT(ADDRESS(MATCH(A9,OFFSET(INDIRECT(ADDRESS(1,3,,,A8)),0,0,200,1),0),2,,,A8)),""),IFERROR(INDIRECT(ADDRESS(MATCH(A9,OFFSET(INDIRECT(ADDRESS(3,2,,,A8)),1,6+MAX(OFFSET(INDIRECT(ADDRESS(3,2,,,A8)),0,0,1,20)),2*MAX(OFFSET(INDIRECT(ADDRESS(3,2,,,A8)),0,0,1,20)),1),0)+3,3,,,A8)),""))</f>
        <v/>
      </c>
      <c r="D8" s="75"/>
      <c r="E8" s="76"/>
      <c r="F8" s="12" t="str">
        <f ca="1">INDIRECT(ADDRESS(26,6))&amp;":"&amp;INDIRECT(ADDRESS(26,7))</f>
        <v>:</v>
      </c>
      <c r="G8" s="7" t="str">
        <f ca="1">INDIRECT(ADDRESS(31,7))&amp;":"&amp;INDIRECT(ADDRESS(31,6))</f>
        <v>:</v>
      </c>
      <c r="H8" s="8" t="s">
        <v>7</v>
      </c>
      <c r="I8" s="7" t="str">
        <f ca="1">INDIRECT(ADDRESS(19,6))&amp;":"&amp;INDIRECT(ADDRESS(19,7))</f>
        <v>:</v>
      </c>
      <c r="J8" s="11" t="str">
        <f ca="1">INDIRECT(ADDRESS(22,7))&amp;":"&amp;INDIRECT(ADDRESS(22,6))</f>
        <v>:</v>
      </c>
      <c r="K8" s="77" t="str">
        <f ca="1">IF(COUNT(F9:J9)=0,"",COUNTIF(F9:J9,"&gt;0")+0.5*COUNTIF(F9:J9,0))</f>
        <v/>
      </c>
      <c r="L8" s="17"/>
      <c r="M8" s="78"/>
    </row>
    <row r="9" spans="2:13" ht="24" customHeight="1" x14ac:dyDescent="0.25">
      <c r="B9" s="73"/>
      <c r="C9" s="74"/>
      <c r="D9" s="75"/>
      <c r="E9" s="76"/>
      <c r="F9" s="23" t="str">
        <f ca="1">IF(LEN(INDIRECT(ADDRESS(ROW()-1, COLUMN())))=1,"",INDIRECT(ADDRESS(26,6))-INDIRECT(ADDRESS(26,7)))</f>
        <v/>
      </c>
      <c r="G9" s="17" t="str">
        <f ca="1">IF(LEN(INDIRECT(ADDRESS(ROW()-1, COLUMN())))=1,"",INDIRECT(ADDRESS(31,7))-INDIRECT(ADDRESS(31,6)))</f>
        <v/>
      </c>
      <c r="H9" s="15" t="s">
        <v>7</v>
      </c>
      <c r="I9" s="17" t="str">
        <f ca="1">IF(LEN(INDIRECT(ADDRESS(ROW()-1, COLUMN())))=1,"",INDIRECT(ADDRESS(19,6))-INDIRECT(ADDRESS(19,7)))</f>
        <v/>
      </c>
      <c r="J9" s="18" t="str">
        <f ca="1">IF(LEN(INDIRECT(ADDRESS(ROW()-1, COLUMN())))=1,"",INDIRECT(ADDRESS(22,7))-INDIRECT(ADDRESS(22,6)))</f>
        <v/>
      </c>
      <c r="K9" s="77"/>
      <c r="L9" s="17" t="str">
        <f ca="1">IF(COUNT(F9:J9)=0,"",SUM(F9:J9))</f>
        <v/>
      </c>
      <c r="M9" s="78"/>
    </row>
    <row r="10" spans="2:13" ht="24" customHeight="1" x14ac:dyDescent="0.25">
      <c r="B10" s="72">
        <v>4</v>
      </c>
      <c r="C10" s="74" t="str">
        <f ca="1">IF(LEFT(A10,1)="X",IFERROR(INDIRECT(ADDRESS(MATCH(A11,OFFSET(INDIRECT(ADDRESS(1,3,,,A10)),0,0,200,1),0),2,,,A10)),""),IFERROR(INDIRECT(ADDRESS(MATCH(A11,OFFSET(INDIRECT(ADDRESS(3,2,,,A10)),1,6+MAX(OFFSET(INDIRECT(ADDRESS(3,2,,,A10)),0,0,1,20)),2*MAX(OFFSET(INDIRECT(ADDRESS(3,2,,,A10)),0,0,1,20)),1),0)+3,3,,,A10)),""))</f>
        <v/>
      </c>
      <c r="D10" s="75"/>
      <c r="E10" s="76"/>
      <c r="F10" s="12" t="str">
        <f ca="1">INDIRECT(ADDRESS(30,7))&amp;":"&amp;INDIRECT(ADDRESS(30,6))</f>
        <v>:</v>
      </c>
      <c r="G10" s="7" t="str">
        <f ca="1">INDIRECT(ADDRESS(34,6))&amp;":"&amp;INDIRECT(ADDRESS(34,7))</f>
        <v>:</v>
      </c>
      <c r="H10" s="7" t="str">
        <f ca="1">INDIRECT(ADDRESS(19,7))&amp;":"&amp;INDIRECT(ADDRESS(19,6))</f>
        <v>:</v>
      </c>
      <c r="I10" s="8" t="s">
        <v>7</v>
      </c>
      <c r="J10" s="11" t="str">
        <f ca="1">INDIRECT(ADDRESS(27,6))&amp;":"&amp;INDIRECT(ADDRESS(27,7))</f>
        <v>:</v>
      </c>
      <c r="K10" s="77" t="str">
        <f ca="1">IF(COUNT(F11:J11)=0,"",COUNTIF(F11:J11,"&gt;0")+0.5*COUNTIF(F11:J11,0))</f>
        <v/>
      </c>
      <c r="L10" s="17"/>
      <c r="M10" s="78"/>
    </row>
    <row r="11" spans="2:13" ht="24" customHeight="1" x14ac:dyDescent="0.25">
      <c r="B11" s="73"/>
      <c r="C11" s="74"/>
      <c r="D11" s="75"/>
      <c r="E11" s="76"/>
      <c r="F11" s="23" t="str">
        <f ca="1">IF(LEN(INDIRECT(ADDRESS(ROW()-1, COLUMN())))=1,"",INDIRECT(ADDRESS(30,7))-INDIRECT(ADDRESS(30,6)))</f>
        <v/>
      </c>
      <c r="G11" s="17" t="str">
        <f ca="1">IF(LEN(INDIRECT(ADDRESS(ROW()-1, COLUMN())))=1,"",INDIRECT(ADDRESS(34,6))-INDIRECT(ADDRESS(34,7)))</f>
        <v/>
      </c>
      <c r="H11" s="17" t="str">
        <f ca="1">IF(LEN(INDIRECT(ADDRESS(ROW()-1, COLUMN())))=1,"",INDIRECT(ADDRESS(19,7))-INDIRECT(ADDRESS(19,6)))</f>
        <v/>
      </c>
      <c r="I11" s="15" t="s">
        <v>7</v>
      </c>
      <c r="J11" s="18" t="str">
        <f ca="1">IF(LEN(INDIRECT(ADDRESS(ROW()-1, COLUMN())))=1,"",INDIRECT(ADDRESS(27,6))-INDIRECT(ADDRESS(27,7)))</f>
        <v/>
      </c>
      <c r="K11" s="77"/>
      <c r="L11" s="17" t="str">
        <f ca="1">IF(COUNT(F11:J11)=0,"",SUM(F11:J11))</f>
        <v/>
      </c>
      <c r="M11" s="78"/>
    </row>
    <row r="12" spans="2:13" ht="24" customHeight="1" x14ac:dyDescent="0.25">
      <c r="B12" s="72">
        <v>5</v>
      </c>
      <c r="C12" s="74" t="str">
        <f ca="1">IF(LEFT(A12,1)="X",IFERROR(INDIRECT(ADDRESS(MATCH(A13,OFFSET(INDIRECT(ADDRESS(1,3,,,A12)),0,0,200,1),0),2,,,A12)),""),IFERROR(INDIRECT(ADDRESS(MATCH(A13,OFFSET(INDIRECT(ADDRESS(3,2,,,A12)),1,6+MAX(OFFSET(INDIRECT(ADDRESS(3,2,,,A12)),0,0,1,20)),2*MAX(OFFSET(INDIRECT(ADDRESS(3,2,,,A12)),0,0,1,20)),1),0)+3,3,,,A12)),""))</f>
        <v/>
      </c>
      <c r="D12" s="75"/>
      <c r="E12" s="76"/>
      <c r="F12" s="12" t="str">
        <f ca="1">INDIRECT(ADDRESS(35,6))&amp;":"&amp;INDIRECT(ADDRESS(35,7))</f>
        <v>:</v>
      </c>
      <c r="G12" s="7" t="str">
        <f ca="1">INDIRECT(ADDRESS(18,7))&amp;":"&amp;INDIRECT(ADDRESS(18,6))</f>
        <v>:</v>
      </c>
      <c r="H12" s="7" t="str">
        <f ca="1">INDIRECT(ADDRESS(22,6))&amp;":"&amp;INDIRECT(ADDRESS(22,7))</f>
        <v>:</v>
      </c>
      <c r="I12" s="7" t="str">
        <f ca="1">INDIRECT(ADDRESS(27,7))&amp;":"&amp;INDIRECT(ADDRESS(27,6))</f>
        <v>:</v>
      </c>
      <c r="J12" s="13" t="s">
        <v>7</v>
      </c>
      <c r="K12" s="77" t="str">
        <f ca="1">IF(COUNT(F13:J13)=0,"",COUNTIF(F13:J13,"&gt;0")+0.5*COUNTIF(F13:J13,0))</f>
        <v/>
      </c>
      <c r="L12" s="17"/>
      <c r="M12" s="78"/>
    </row>
    <row r="13" spans="2:13" ht="24" customHeight="1" thickBot="1" x14ac:dyDescent="0.3">
      <c r="B13" s="79"/>
      <c r="C13" s="80"/>
      <c r="D13" s="81"/>
      <c r="E13" s="82"/>
      <c r="F13" s="20" t="str">
        <f ca="1">IF(LEN(INDIRECT(ADDRESS(ROW()-1, COLUMN())))=1,"",INDIRECT(ADDRESS(35,6))-INDIRECT(ADDRESS(35,7)))</f>
        <v/>
      </c>
      <c r="G13" s="19" t="str">
        <f ca="1">IF(LEN(INDIRECT(ADDRESS(ROW()-1, COLUMN())))=1,"",INDIRECT(ADDRESS(18,7))-INDIRECT(ADDRESS(18,6)))</f>
        <v/>
      </c>
      <c r="H13" s="19" t="str">
        <f ca="1">IF(LEN(INDIRECT(ADDRESS(ROW()-1, COLUMN())))=1,"",INDIRECT(ADDRESS(22,6))-INDIRECT(ADDRESS(22,7)))</f>
        <v/>
      </c>
      <c r="I13" s="19" t="str">
        <f ca="1">IF(LEN(INDIRECT(ADDRESS(ROW()-1, COLUMN())))=1,"",INDIRECT(ADDRESS(27,7))-INDIRECT(ADDRESS(27,6)))</f>
        <v/>
      </c>
      <c r="J13" s="16" t="s">
        <v>7</v>
      </c>
      <c r="K13" s="83"/>
      <c r="L13" s="19" t="str">
        <f ca="1">IF(COUNT(F13:J13)=0,"",SUM(F13:J13))</f>
        <v/>
      </c>
      <c r="M13" s="84"/>
    </row>
    <row r="14" spans="2:13" x14ac:dyDescent="0.25">
      <c r="M14"/>
    </row>
    <row r="15" spans="2:13" x14ac:dyDescent="0.25">
      <c r="M15"/>
    </row>
    <row r="16" spans="2:13" x14ac:dyDescent="0.25">
      <c r="M16"/>
    </row>
    <row r="17" spans="2:13" ht="30" customHeight="1" thickBot="1" x14ac:dyDescent="0.3">
      <c r="B17" s="68" t="s">
        <v>4</v>
      </c>
      <c r="C17" s="68"/>
      <c r="D17" s="68"/>
      <c r="E17" s="68"/>
      <c r="F17" s="68"/>
      <c r="G17" s="68"/>
      <c r="H17" s="68"/>
      <c r="I17" s="68"/>
      <c r="J17" s="68"/>
      <c r="K17" s="68"/>
    </row>
    <row r="18" spans="2:13" ht="30" customHeight="1" thickBot="1" x14ac:dyDescent="0.3">
      <c r="B18" s="5">
        <v>2</v>
      </c>
      <c r="C18" s="69" t="str">
        <f ca="1">IF(ISBLANK(INDIRECT(ADDRESS(B18*2+2,3))),"",INDIRECT(ADDRESS(B18*2+2,3)))</f>
        <v/>
      </c>
      <c r="D18" s="69"/>
      <c r="E18" s="70"/>
      <c r="F18" s="26"/>
      <c r="G18" s="27"/>
      <c r="H18" s="71" t="str">
        <f ca="1">IF(ISBLANK(INDIRECT(ADDRESS(K18*2+2,3))),"",INDIRECT(ADDRESS(K18*2+2,3)))</f>
        <v/>
      </c>
      <c r="I18" s="69"/>
      <c r="J18" s="69"/>
      <c r="K18" s="5">
        <v>5</v>
      </c>
      <c r="L18" s="41" t="s">
        <v>11</v>
      </c>
      <c r="M18" s="30"/>
    </row>
    <row r="19" spans="2:13" ht="30" customHeight="1" thickBot="1" x14ac:dyDescent="0.3">
      <c r="B19" s="5">
        <v>3</v>
      </c>
      <c r="C19" s="69" t="str">
        <f ca="1">IF(ISBLANK(INDIRECT(ADDRESS(B19*2+2,3))),"",INDIRECT(ADDRESS(B19*2+2,3)))</f>
        <v/>
      </c>
      <c r="D19" s="69"/>
      <c r="E19" s="70"/>
      <c r="F19" s="26"/>
      <c r="G19" s="27"/>
      <c r="H19" s="71" t="str">
        <f ca="1">IF(ISBLANK(INDIRECT(ADDRESS(K19*2+2,3))),"",INDIRECT(ADDRESS(K19*2+2,3)))</f>
        <v/>
      </c>
      <c r="I19" s="69"/>
      <c r="J19" s="69"/>
      <c r="K19" s="5">
        <v>4</v>
      </c>
      <c r="L19" s="41" t="s">
        <v>11</v>
      </c>
      <c r="M19" s="30"/>
    </row>
    <row r="20" spans="2:13" ht="30" customHeight="1" x14ac:dyDescent="0.25">
      <c r="M20" s="5"/>
    </row>
    <row r="21" spans="2:13" ht="30" customHeight="1" thickBot="1" x14ac:dyDescent="0.3">
      <c r="B21" s="68" t="s">
        <v>5</v>
      </c>
      <c r="C21" s="68"/>
      <c r="D21" s="68"/>
      <c r="E21" s="68"/>
      <c r="F21" s="68"/>
      <c r="G21" s="68"/>
      <c r="H21" s="68"/>
      <c r="I21" s="68"/>
      <c r="J21" s="68"/>
      <c r="K21" s="68"/>
      <c r="M21" s="5"/>
    </row>
    <row r="22" spans="2:13" ht="30" customHeight="1" thickBot="1" x14ac:dyDescent="0.3">
      <c r="B22" s="5">
        <v>5</v>
      </c>
      <c r="C22" s="69" t="str">
        <f ca="1">IF(ISBLANK(INDIRECT(ADDRESS(B22*2+2,3))),"",INDIRECT(ADDRESS(B22*2+2,3)))</f>
        <v/>
      </c>
      <c r="D22" s="69"/>
      <c r="E22" s="70"/>
      <c r="F22" s="26"/>
      <c r="G22" s="27"/>
      <c r="H22" s="71" t="str">
        <f ca="1">IF(ISBLANK(INDIRECT(ADDRESS(K22*2+2,3))),"",INDIRECT(ADDRESS(K22*2+2,3)))</f>
        <v/>
      </c>
      <c r="I22" s="69"/>
      <c r="J22" s="69"/>
      <c r="K22" s="5">
        <v>3</v>
      </c>
      <c r="L22" s="41" t="s">
        <v>11</v>
      </c>
      <c r="M22" s="30"/>
    </row>
    <row r="23" spans="2:13" ht="30" customHeight="1" thickBot="1" x14ac:dyDescent="0.3">
      <c r="B23" s="5">
        <v>1</v>
      </c>
      <c r="C23" s="69" t="str">
        <f ca="1">IF(ISBLANK(INDIRECT(ADDRESS(B23*2+2,3))),"",INDIRECT(ADDRESS(B23*2+2,3)))</f>
        <v/>
      </c>
      <c r="D23" s="69"/>
      <c r="E23" s="70"/>
      <c r="F23" s="26"/>
      <c r="G23" s="27"/>
      <c r="H23" s="71" t="str">
        <f ca="1">IF(ISBLANK(INDIRECT(ADDRESS(K23*2+2,3))),"",INDIRECT(ADDRESS(K23*2+2,3)))</f>
        <v/>
      </c>
      <c r="I23" s="69"/>
      <c r="J23" s="69"/>
      <c r="K23" s="5">
        <v>2</v>
      </c>
      <c r="L23" s="41" t="s">
        <v>11</v>
      </c>
      <c r="M23" s="30"/>
    </row>
    <row r="24" spans="2:13" ht="30" customHeight="1" x14ac:dyDescent="0.25">
      <c r="M24" s="5"/>
    </row>
    <row r="25" spans="2:13" ht="30" customHeight="1" thickBot="1" x14ac:dyDescent="0.3">
      <c r="B25" s="68" t="s">
        <v>6</v>
      </c>
      <c r="C25" s="68"/>
      <c r="D25" s="68"/>
      <c r="E25" s="68"/>
      <c r="F25" s="68"/>
      <c r="G25" s="68"/>
      <c r="H25" s="68"/>
      <c r="I25" s="68"/>
      <c r="J25" s="68"/>
      <c r="K25" s="68"/>
      <c r="M25" s="5"/>
    </row>
    <row r="26" spans="2:13" ht="30" customHeight="1" thickBot="1" x14ac:dyDescent="0.3">
      <c r="B26" s="5">
        <v>3</v>
      </c>
      <c r="C26" s="69" t="str">
        <f ca="1">IF(ISBLANK(INDIRECT(ADDRESS(B26*2+2,3))),"",INDIRECT(ADDRESS(B26*2+2,3)))</f>
        <v/>
      </c>
      <c r="D26" s="69"/>
      <c r="E26" s="70"/>
      <c r="F26" s="26"/>
      <c r="G26" s="27"/>
      <c r="H26" s="71" t="str">
        <f ca="1">IF(ISBLANK(INDIRECT(ADDRESS(K26*2+2,3))),"",INDIRECT(ADDRESS(K26*2+2,3)))</f>
        <v/>
      </c>
      <c r="I26" s="69"/>
      <c r="J26" s="69"/>
      <c r="K26" s="5">
        <v>1</v>
      </c>
      <c r="L26" s="41" t="s">
        <v>11</v>
      </c>
      <c r="M26" s="30"/>
    </row>
    <row r="27" spans="2:13" ht="30" customHeight="1" thickBot="1" x14ac:dyDescent="0.3">
      <c r="B27" s="5">
        <v>4</v>
      </c>
      <c r="C27" s="69" t="str">
        <f ca="1">IF(ISBLANK(INDIRECT(ADDRESS(B27*2+2,3))),"",INDIRECT(ADDRESS(B27*2+2,3)))</f>
        <v/>
      </c>
      <c r="D27" s="69"/>
      <c r="E27" s="70"/>
      <c r="F27" s="26"/>
      <c r="G27" s="27"/>
      <c r="H27" s="71" t="str">
        <f ca="1">IF(ISBLANK(INDIRECT(ADDRESS(K27*2+2,3))),"",INDIRECT(ADDRESS(K27*2+2,3)))</f>
        <v/>
      </c>
      <c r="I27" s="69"/>
      <c r="J27" s="69"/>
      <c r="K27" s="5">
        <v>5</v>
      </c>
      <c r="L27" s="41" t="s">
        <v>11</v>
      </c>
      <c r="M27" s="30"/>
    </row>
    <row r="28" spans="2:13" ht="30" customHeight="1" x14ac:dyDescent="0.25">
      <c r="M28" s="5"/>
    </row>
    <row r="29" spans="2:13" ht="30" customHeight="1" thickBot="1" x14ac:dyDescent="0.3">
      <c r="B29" s="68" t="s">
        <v>8</v>
      </c>
      <c r="C29" s="68"/>
      <c r="D29" s="68"/>
      <c r="E29" s="68"/>
      <c r="F29" s="68"/>
      <c r="G29" s="68"/>
      <c r="H29" s="68"/>
      <c r="I29" s="68"/>
      <c r="J29" s="68"/>
      <c r="K29" s="68"/>
      <c r="M29" s="5"/>
    </row>
    <row r="30" spans="2:13" ht="30" customHeight="1" thickBot="1" x14ac:dyDescent="0.3">
      <c r="B30" s="5">
        <v>1</v>
      </c>
      <c r="C30" s="69" t="str">
        <f ca="1">IF(ISBLANK(INDIRECT(ADDRESS(B30*2+2,3))),"",INDIRECT(ADDRESS(B30*2+2,3)))</f>
        <v/>
      </c>
      <c r="D30" s="69"/>
      <c r="E30" s="70"/>
      <c r="F30" s="26"/>
      <c r="G30" s="27"/>
      <c r="H30" s="71" t="str">
        <f ca="1">IF(ISBLANK(INDIRECT(ADDRESS(K30*2+2,3))),"",INDIRECT(ADDRESS(K30*2+2,3)))</f>
        <v/>
      </c>
      <c r="I30" s="69"/>
      <c r="J30" s="69"/>
      <c r="K30" s="5">
        <v>4</v>
      </c>
      <c r="L30" s="41" t="s">
        <v>11</v>
      </c>
      <c r="M30" s="30"/>
    </row>
    <row r="31" spans="2:13" ht="30" customHeight="1" thickBot="1" x14ac:dyDescent="0.3">
      <c r="B31" s="5">
        <v>2</v>
      </c>
      <c r="C31" s="69" t="str">
        <f ca="1">IF(ISBLANK(INDIRECT(ADDRESS(B31*2+2,3))),"",INDIRECT(ADDRESS(B31*2+2,3)))</f>
        <v/>
      </c>
      <c r="D31" s="69"/>
      <c r="E31" s="70"/>
      <c r="F31" s="26"/>
      <c r="G31" s="27"/>
      <c r="H31" s="71" t="str">
        <f ca="1">IF(ISBLANK(INDIRECT(ADDRESS(K31*2+2,3))),"",INDIRECT(ADDRESS(K31*2+2,3)))</f>
        <v/>
      </c>
      <c r="I31" s="69"/>
      <c r="J31" s="69"/>
      <c r="K31" s="5">
        <v>3</v>
      </c>
      <c r="L31" s="41" t="s">
        <v>11</v>
      </c>
      <c r="M31" s="30"/>
    </row>
    <row r="32" spans="2:13" ht="30" customHeight="1" x14ac:dyDescent="0.25">
      <c r="M32" s="5"/>
    </row>
    <row r="33" spans="2:13" ht="30" customHeight="1" thickBot="1" x14ac:dyDescent="0.3">
      <c r="B33" s="68" t="s">
        <v>9</v>
      </c>
      <c r="C33" s="68"/>
      <c r="D33" s="68"/>
      <c r="E33" s="68"/>
      <c r="F33" s="68"/>
      <c r="G33" s="68"/>
      <c r="H33" s="68"/>
      <c r="I33" s="68"/>
      <c r="J33" s="68"/>
      <c r="K33" s="68"/>
      <c r="M33" s="5"/>
    </row>
    <row r="34" spans="2:13" ht="30" customHeight="1" thickBot="1" x14ac:dyDescent="0.3">
      <c r="B34" s="5">
        <v>4</v>
      </c>
      <c r="C34" s="69" t="str">
        <f ca="1">IF(ISBLANK(INDIRECT(ADDRESS(B34*2+2,3))),"",INDIRECT(ADDRESS(B34*2+2,3)))</f>
        <v/>
      </c>
      <c r="D34" s="69"/>
      <c r="E34" s="70"/>
      <c r="F34" s="26"/>
      <c r="G34" s="27"/>
      <c r="H34" s="71" t="str">
        <f ca="1">IF(ISBLANK(INDIRECT(ADDRESS(K34*2+2,3))),"",INDIRECT(ADDRESS(K34*2+2,3)))</f>
        <v/>
      </c>
      <c r="I34" s="69"/>
      <c r="J34" s="69"/>
      <c r="K34" s="5">
        <v>2</v>
      </c>
      <c r="L34" s="41" t="s">
        <v>11</v>
      </c>
      <c r="M34" s="30"/>
    </row>
    <row r="35" spans="2:13" ht="30" customHeight="1" thickBot="1" x14ac:dyDescent="0.3">
      <c r="B35" s="5">
        <v>5</v>
      </c>
      <c r="C35" s="69" t="str">
        <f ca="1">IF(ISBLANK(INDIRECT(ADDRESS(B35*2+2,3))),"",INDIRECT(ADDRESS(B35*2+2,3)))</f>
        <v/>
      </c>
      <c r="D35" s="69"/>
      <c r="E35" s="70"/>
      <c r="F35" s="26"/>
      <c r="G35" s="27"/>
      <c r="H35" s="71" t="str">
        <f ca="1">IF(ISBLANK(INDIRECT(ADDRESS(K35*2+2,3))),"",INDIRECT(ADDRESS(K35*2+2,3)))</f>
        <v/>
      </c>
      <c r="I35" s="69"/>
      <c r="J35" s="69"/>
      <c r="K35" s="5">
        <v>1</v>
      </c>
      <c r="L35" s="41" t="s">
        <v>11</v>
      </c>
      <c r="M35" s="30"/>
    </row>
  </sheetData>
  <mergeCells count="47">
    <mergeCell ref="M4:M5"/>
    <mergeCell ref="B1:K1"/>
    <mergeCell ref="C3:E3"/>
    <mergeCell ref="B4:B5"/>
    <mergeCell ref="C4:E5"/>
    <mergeCell ref="K4:K5"/>
    <mergeCell ref="B6:B7"/>
    <mergeCell ref="C6:E7"/>
    <mergeCell ref="K6:K7"/>
    <mergeCell ref="M6:M7"/>
    <mergeCell ref="B8:B9"/>
    <mergeCell ref="C8:E9"/>
    <mergeCell ref="K8:K9"/>
    <mergeCell ref="M8:M9"/>
    <mergeCell ref="B21:K21"/>
    <mergeCell ref="B10:B11"/>
    <mergeCell ref="C10:E11"/>
    <mergeCell ref="K10:K11"/>
    <mergeCell ref="M10:M11"/>
    <mergeCell ref="B12:B13"/>
    <mergeCell ref="C12:E13"/>
    <mergeCell ref="K12:K13"/>
    <mergeCell ref="M12:M13"/>
    <mergeCell ref="B17:K17"/>
    <mergeCell ref="C18:E18"/>
    <mergeCell ref="H18:J18"/>
    <mergeCell ref="C19:E19"/>
    <mergeCell ref="H19:J19"/>
    <mergeCell ref="C31:E31"/>
    <mergeCell ref="H31:J31"/>
    <mergeCell ref="C22:E22"/>
    <mergeCell ref="H22:J22"/>
    <mergeCell ref="C23:E23"/>
    <mergeCell ref="H23:J23"/>
    <mergeCell ref="B25:K25"/>
    <mergeCell ref="C26:E26"/>
    <mergeCell ref="H26:J26"/>
    <mergeCell ref="C27:E27"/>
    <mergeCell ref="H27:J27"/>
    <mergeCell ref="B29:K29"/>
    <mergeCell ref="C30:E30"/>
    <mergeCell ref="H30:J30"/>
    <mergeCell ref="B33:K33"/>
    <mergeCell ref="C34:E34"/>
    <mergeCell ref="H34:J34"/>
    <mergeCell ref="C35:E35"/>
    <mergeCell ref="H35:J35"/>
  </mergeCells>
  <printOptions horizontalCentered="1"/>
  <pageMargins left="0.31496062992125984" right="0.31496062992125984" top="0.35433070866141736" bottom="0.55118110236220474" header="0.31496062992125984" footer="0.31496062992125984"/>
  <pageSetup paperSize="9" scale="76" orientation="portrait" horizontalDpi="4294967293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>
    <pageSetUpPr fitToPage="1"/>
  </sheetPr>
  <dimension ref="A1:M25"/>
  <sheetViews>
    <sheetView workbookViewId="0">
      <selection activeCell="I6" sqref="I4:K7"/>
    </sheetView>
  </sheetViews>
  <sheetFormatPr defaultRowHeight="15" x14ac:dyDescent="0.25"/>
  <cols>
    <col min="1" max="1" width="4" style="30" customWidth="1"/>
    <col min="2" max="15" width="10.28515625" customWidth="1"/>
  </cols>
  <sheetData>
    <row r="1" spans="2:13" ht="59.25" customHeight="1" x14ac:dyDescent="0.25">
      <c r="B1" s="96"/>
      <c r="C1" s="96"/>
      <c r="D1" s="96"/>
      <c r="E1" s="96"/>
      <c r="F1" s="96"/>
      <c r="G1" s="96"/>
      <c r="H1" s="96"/>
      <c r="I1" s="96"/>
      <c r="J1" s="96"/>
      <c r="K1" s="96"/>
    </row>
    <row r="2" spans="2:13" ht="15.75" thickBot="1" x14ac:dyDescent="0.3"/>
    <row r="3" spans="2:13" ht="30" customHeight="1" thickBot="1" x14ac:dyDescent="0.3">
      <c r="B3" s="25"/>
      <c r="C3" s="87" t="s">
        <v>0</v>
      </c>
      <c r="D3" s="88"/>
      <c r="E3" s="89"/>
      <c r="F3" s="1">
        <v>1</v>
      </c>
      <c r="G3" s="1">
        <v>2</v>
      </c>
      <c r="H3" s="2">
        <v>3</v>
      </c>
      <c r="I3" s="2">
        <v>4</v>
      </c>
      <c r="J3" s="25" t="s">
        <v>1</v>
      </c>
      <c r="K3" s="1" t="s">
        <v>3</v>
      </c>
      <c r="L3" s="22" t="s">
        <v>2</v>
      </c>
    </row>
    <row r="4" spans="2:13" ht="24" customHeight="1" x14ac:dyDescent="0.25">
      <c r="B4" s="90">
        <v>1</v>
      </c>
      <c r="C4" s="91" t="str">
        <f ca="1">IF(LEFT(A4,1)="X",IFERROR(INDIRECT(ADDRESS(MATCH(A5,OFFSET(INDIRECT(ADDRESS(1,3,,,A4)),0,0,200,1),0),2,,,A4)),""),IFERROR(INDIRECT(ADDRESS(MATCH(A5,OFFSET(INDIRECT(ADDRESS(3,2,,,A4)),1,6+MAX(OFFSET(INDIRECT(ADDRESS(3,2,,,A4)),0,0,1,20)),2*MAX(OFFSET(INDIRECT(ADDRESS(3,2,,,A4)),0,0,1,20)),1),0)+3,3,,,A4)),""))</f>
        <v/>
      </c>
      <c r="D4" s="92"/>
      <c r="E4" s="93"/>
      <c r="F4" s="10" t="s">
        <v>7</v>
      </c>
      <c r="G4" s="6" t="str">
        <f ca="1">INDIRECT(ADDRESS(21,6))&amp;":"&amp;INDIRECT(ADDRESS(21,7))</f>
        <v>:</v>
      </c>
      <c r="H4" s="6" t="str">
        <f ca="1">INDIRECT(ADDRESS(25,7))&amp;":"&amp;INDIRECT(ADDRESS(25,6))</f>
        <v>:</v>
      </c>
      <c r="I4" s="21" t="str">
        <f ca="1">INDIRECT(ADDRESS(16,6))&amp;":"&amp;INDIRECT(ADDRESS(16,7))</f>
        <v>:</v>
      </c>
      <c r="J4" s="94" t="str">
        <f ca="1">IF(COUNT(F5:I5)=0,"",COUNTIF(F5:I5,"&gt;0")+0.5*COUNTIF(F5:I5,0))</f>
        <v/>
      </c>
      <c r="K4" s="24"/>
      <c r="L4" s="85"/>
    </row>
    <row r="5" spans="2:13" ht="24" customHeight="1" x14ac:dyDescent="0.25">
      <c r="B5" s="73"/>
      <c r="C5" s="74"/>
      <c r="D5" s="75"/>
      <c r="E5" s="76"/>
      <c r="F5" s="14" t="s">
        <v>7</v>
      </c>
      <c r="G5" s="17" t="str">
        <f ca="1">IF(LEN(INDIRECT(ADDRESS(ROW()-1, COLUMN())))=1,"",INDIRECT(ADDRESS(21,6))-INDIRECT(ADDRESS(21,7)))</f>
        <v/>
      </c>
      <c r="H5" s="17" t="str">
        <f ca="1">IF(LEN(INDIRECT(ADDRESS(ROW()-1, COLUMN())))=1,"",INDIRECT(ADDRESS(25,7))-INDIRECT(ADDRESS(25,6)))</f>
        <v/>
      </c>
      <c r="I5" s="18" t="str">
        <f ca="1">IF(LEN(INDIRECT(ADDRESS(ROW()-1, COLUMN())))=1,"",INDIRECT(ADDRESS(16,6))-INDIRECT(ADDRESS(16,7)))</f>
        <v/>
      </c>
      <c r="J5" s="77"/>
      <c r="K5" s="17" t="str">
        <f ca="1">IF(COUNT(F5:I5)=0,"",SUM(F5:I5))</f>
        <v/>
      </c>
      <c r="L5" s="78"/>
    </row>
    <row r="6" spans="2:13" ht="24" customHeight="1" x14ac:dyDescent="0.25">
      <c r="B6" s="72">
        <v>2</v>
      </c>
      <c r="C6" s="74" t="str">
        <f ca="1">IF(LEFT(A6,1)="X",IFERROR(INDIRECT(ADDRESS(MATCH(A7,OFFSET(INDIRECT(ADDRESS(1,3,,,A6)),0,0,200,1),0),2,,,A6)),""),IFERROR(INDIRECT(ADDRESS(MATCH(A7,OFFSET(INDIRECT(ADDRESS(3,2,,,A6)),1,6+MAX(OFFSET(INDIRECT(ADDRESS(3,2,,,A6)),0,0,1,20)),2*MAX(OFFSET(INDIRECT(ADDRESS(3,2,,,A6)),0,0,1,20)),1),0)+3,3,,,A6)),""))</f>
        <v/>
      </c>
      <c r="D6" s="75"/>
      <c r="E6" s="76"/>
      <c r="F6" s="12" t="str">
        <f ca="1">INDIRECT(ADDRESS(21,7))&amp;":"&amp;INDIRECT(ADDRESS(21,6))</f>
        <v>:</v>
      </c>
      <c r="G6" s="8" t="s">
        <v>7</v>
      </c>
      <c r="H6" s="7" t="str">
        <f ca="1">INDIRECT(ADDRESS(17,6))&amp;":"&amp;INDIRECT(ADDRESS(17,7))</f>
        <v>:</v>
      </c>
      <c r="I6" s="11" t="str">
        <f ca="1">INDIRECT(ADDRESS(24,6))&amp;":"&amp;INDIRECT(ADDRESS(24,7))</f>
        <v>:</v>
      </c>
      <c r="J6" s="77" t="str">
        <f ca="1">IF(COUNT(F7:I7)=0,"",COUNTIF(F7:I7,"&gt;0")+0.5*COUNTIF(F7:I7,0))</f>
        <v/>
      </c>
      <c r="K6" s="17"/>
      <c r="L6" s="78"/>
    </row>
    <row r="7" spans="2:13" ht="24" customHeight="1" x14ac:dyDescent="0.25">
      <c r="B7" s="73"/>
      <c r="C7" s="74"/>
      <c r="D7" s="75"/>
      <c r="E7" s="76"/>
      <c r="F7" s="23" t="str">
        <f ca="1">IF(LEN(INDIRECT(ADDRESS(ROW()-1, COLUMN())))=1,"",INDIRECT(ADDRESS(21,7))-INDIRECT(ADDRESS(21,6)))</f>
        <v/>
      </c>
      <c r="G7" s="15" t="s">
        <v>7</v>
      </c>
      <c r="H7" s="17" t="str">
        <f ca="1">IF(LEN(INDIRECT(ADDRESS(ROW()-1, COLUMN())))=1,"",INDIRECT(ADDRESS(17,6))-INDIRECT(ADDRESS(17,7)))</f>
        <v/>
      </c>
      <c r="I7" s="18" t="str">
        <f ca="1">IF(LEN(INDIRECT(ADDRESS(ROW()-1, COLUMN())))=1,"",INDIRECT(ADDRESS(24,6))-INDIRECT(ADDRESS(24,7)))</f>
        <v/>
      </c>
      <c r="J7" s="77"/>
      <c r="K7" s="17" t="str">
        <f ca="1">IF(COUNT(F7:I7)=0,"",SUM(F7:I7))</f>
        <v/>
      </c>
      <c r="L7" s="78"/>
    </row>
    <row r="8" spans="2:13" ht="24" customHeight="1" x14ac:dyDescent="0.25">
      <c r="B8" s="72">
        <v>3</v>
      </c>
      <c r="C8" s="74" t="str">
        <f ca="1">IF(LEFT(A8,1)="X",IFERROR(INDIRECT(ADDRESS(MATCH(A9,OFFSET(INDIRECT(ADDRESS(1,3,,,A8)),0,0,200,1),0),2,,,A8)),""),IFERROR(INDIRECT(ADDRESS(MATCH(A9,OFFSET(INDIRECT(ADDRESS(3,2,,,A8)),1,6+MAX(OFFSET(INDIRECT(ADDRESS(3,2,,,A8)),0,0,1,20)),2*MAX(OFFSET(INDIRECT(ADDRESS(3,2,,,A8)),0,0,1,20)),1),0)+3,3,,,A8)),""))</f>
        <v/>
      </c>
      <c r="D8" s="75"/>
      <c r="E8" s="76"/>
      <c r="F8" s="12" t="str">
        <f ca="1">INDIRECT(ADDRESS(25,6))&amp;":"&amp;INDIRECT(ADDRESS(25,7))</f>
        <v>:</v>
      </c>
      <c r="G8" s="7" t="str">
        <f ca="1">INDIRECT(ADDRESS(17,7))&amp;":"&amp;INDIRECT(ADDRESS(17,6))</f>
        <v>:</v>
      </c>
      <c r="H8" s="8" t="s">
        <v>7</v>
      </c>
      <c r="I8" s="11" t="str">
        <f ca="1">INDIRECT(ADDRESS(20,7))&amp;":"&amp;INDIRECT(ADDRESS(20,6))</f>
        <v>:</v>
      </c>
      <c r="J8" s="77" t="str">
        <f ca="1">IF(COUNT(F9:I9)=0,"",COUNTIF(F9:I9,"&gt;0")+0.5*COUNTIF(F9:I9,0))</f>
        <v/>
      </c>
      <c r="K8" s="17"/>
      <c r="L8" s="78"/>
    </row>
    <row r="9" spans="2:13" ht="24" customHeight="1" x14ac:dyDescent="0.25">
      <c r="B9" s="73"/>
      <c r="C9" s="74"/>
      <c r="D9" s="75"/>
      <c r="E9" s="76"/>
      <c r="F9" s="23" t="str">
        <f ca="1">IF(LEN(INDIRECT(ADDRESS(ROW()-1, COLUMN())))=1,"",INDIRECT(ADDRESS(25,6))-INDIRECT(ADDRESS(25,7)))</f>
        <v/>
      </c>
      <c r="G9" s="17" t="str">
        <f ca="1">IF(LEN(INDIRECT(ADDRESS(ROW()-1, COLUMN())))=1,"",INDIRECT(ADDRESS(17,7))-INDIRECT(ADDRESS(17,6)))</f>
        <v/>
      </c>
      <c r="H9" s="15" t="s">
        <v>7</v>
      </c>
      <c r="I9" s="18" t="str">
        <f ca="1">IF(LEN(INDIRECT(ADDRESS(ROW()-1, COLUMN())))=1,"",INDIRECT(ADDRESS(20,7))-INDIRECT(ADDRESS(20,6)))</f>
        <v/>
      </c>
      <c r="J9" s="77"/>
      <c r="K9" s="17" t="str">
        <f ca="1">IF(COUNT(F9:I9)=0,"",SUM(F9:I9))</f>
        <v/>
      </c>
      <c r="L9" s="78"/>
    </row>
    <row r="10" spans="2:13" ht="24" customHeight="1" x14ac:dyDescent="0.25">
      <c r="B10" s="72">
        <v>4</v>
      </c>
      <c r="C10" s="74" t="str">
        <f ca="1">IF(LEFT(A10,1)="X",IFERROR(INDIRECT(ADDRESS(MATCH(A11,OFFSET(INDIRECT(ADDRESS(1,3,,,A10)),0,0,200,1),0),2,,,A10)),""),IFERROR(INDIRECT(ADDRESS(MATCH(A11,OFFSET(INDIRECT(ADDRESS(3,2,,,A10)),1,6+MAX(OFFSET(INDIRECT(ADDRESS(3,2,,,A10)),0,0,1,20)),2*MAX(OFFSET(INDIRECT(ADDRESS(3,2,,,A10)),0,0,1,20)),1),0)+3,3,,,A10)),""))</f>
        <v/>
      </c>
      <c r="D10" s="75"/>
      <c r="E10" s="76"/>
      <c r="F10" s="12" t="str">
        <f ca="1">INDIRECT(ADDRESS(16,7))&amp;":"&amp;INDIRECT(ADDRESS(16,6))</f>
        <v>:</v>
      </c>
      <c r="G10" s="7" t="str">
        <f ca="1">INDIRECT(ADDRESS(24,7))&amp;":"&amp;INDIRECT(ADDRESS(24,6))</f>
        <v>:</v>
      </c>
      <c r="H10" s="7" t="str">
        <f ca="1">INDIRECT(ADDRESS(20,6))&amp;":"&amp;INDIRECT(ADDRESS(20,7))</f>
        <v>:</v>
      </c>
      <c r="I10" s="13" t="s">
        <v>7</v>
      </c>
      <c r="J10" s="77" t="str">
        <f ca="1">IF(COUNT(F11:I11)=0,"",COUNTIF(F11:I11,"&gt;0")+0.5*COUNTIF(F11:I11,0))</f>
        <v/>
      </c>
      <c r="K10" s="17"/>
      <c r="L10" s="78"/>
    </row>
    <row r="11" spans="2:13" ht="24" customHeight="1" thickBot="1" x14ac:dyDescent="0.3">
      <c r="B11" s="79"/>
      <c r="C11" s="80"/>
      <c r="D11" s="81"/>
      <c r="E11" s="82"/>
      <c r="F11" s="20" t="str">
        <f ca="1">IF(LEN(INDIRECT(ADDRESS(ROW()-1, COLUMN())))=1,"",INDIRECT(ADDRESS(16,7))-INDIRECT(ADDRESS(16,6)))</f>
        <v/>
      </c>
      <c r="G11" s="19" t="str">
        <f ca="1">IF(LEN(INDIRECT(ADDRESS(ROW()-1, COLUMN())))=1,"",INDIRECT(ADDRESS(24,7))-INDIRECT(ADDRESS(24,6)))</f>
        <v/>
      </c>
      <c r="H11" s="19" t="str">
        <f ca="1">IF(LEN(INDIRECT(ADDRESS(ROW()-1, COLUMN())))=1,"",INDIRECT(ADDRESS(20,6))-INDIRECT(ADDRESS(20,7)))</f>
        <v/>
      </c>
      <c r="I11" s="16" t="s">
        <v>7</v>
      </c>
      <c r="J11" s="83"/>
      <c r="K11" s="19" t="str">
        <f ca="1">IF(COUNT(F11:I11)=0,"",SUM(F11:I11))</f>
        <v/>
      </c>
      <c r="L11" s="84"/>
    </row>
    <row r="15" spans="2:13" ht="30" customHeight="1" thickBot="1" x14ac:dyDescent="0.3">
      <c r="B15" s="68" t="s">
        <v>4</v>
      </c>
      <c r="C15" s="68"/>
      <c r="D15" s="68"/>
      <c r="E15" s="68"/>
      <c r="F15" s="68"/>
      <c r="G15" s="68"/>
      <c r="H15" s="68"/>
      <c r="I15" s="68"/>
      <c r="J15" s="68"/>
      <c r="K15" s="68"/>
    </row>
    <row r="16" spans="2:13" ht="30" customHeight="1" thickBot="1" x14ac:dyDescent="0.3">
      <c r="B16" s="5">
        <v>1</v>
      </c>
      <c r="C16" s="69" t="str">
        <f ca="1">IF(ISBLANK(INDIRECT(ADDRESS(B16*2+2,3))),"",INDIRECT(ADDRESS(B16*2+2,3)))</f>
        <v/>
      </c>
      <c r="D16" s="69"/>
      <c r="E16" s="70"/>
      <c r="F16" s="26"/>
      <c r="G16" s="27"/>
      <c r="H16" s="71" t="str">
        <f ca="1">IF(ISBLANK(INDIRECT(ADDRESS(K16*2+2,3))),"",INDIRECT(ADDRESS(K16*2+2,3)))</f>
        <v/>
      </c>
      <c r="I16" s="69"/>
      <c r="J16" s="69"/>
      <c r="K16" s="5">
        <v>4</v>
      </c>
      <c r="L16" s="41" t="s">
        <v>11</v>
      </c>
      <c r="M16" s="43"/>
    </row>
    <row r="17" spans="2:13" ht="30" customHeight="1" thickBot="1" x14ac:dyDescent="0.3">
      <c r="B17" s="5">
        <v>2</v>
      </c>
      <c r="C17" s="69" t="str">
        <f ca="1">IF(ISBLANK(INDIRECT(ADDRESS(B17*2+2,3))),"",INDIRECT(ADDRESS(B17*2+2,3)))</f>
        <v/>
      </c>
      <c r="D17" s="69"/>
      <c r="E17" s="70"/>
      <c r="F17" s="26"/>
      <c r="G17" s="27"/>
      <c r="H17" s="71" t="str">
        <f ca="1">IF(ISBLANK(INDIRECT(ADDRESS(K17*2+2,3))),"",INDIRECT(ADDRESS(K17*2+2,3)))</f>
        <v/>
      </c>
      <c r="I17" s="69"/>
      <c r="J17" s="69"/>
      <c r="K17" s="5">
        <v>3</v>
      </c>
      <c r="L17" s="41" t="s">
        <v>11</v>
      </c>
      <c r="M17" s="43"/>
    </row>
    <row r="18" spans="2:13" ht="30" customHeight="1" x14ac:dyDescent="0.25"/>
    <row r="19" spans="2:13" ht="30" customHeight="1" thickBot="1" x14ac:dyDescent="0.3">
      <c r="B19" s="68" t="s">
        <v>5</v>
      </c>
      <c r="C19" s="68"/>
      <c r="D19" s="68"/>
      <c r="E19" s="68"/>
      <c r="F19" s="68"/>
      <c r="G19" s="68"/>
      <c r="H19" s="68"/>
      <c r="I19" s="68"/>
      <c r="J19" s="68"/>
      <c r="K19" s="68"/>
    </row>
    <row r="20" spans="2:13" ht="30" customHeight="1" thickBot="1" x14ac:dyDescent="0.3">
      <c r="B20" s="5">
        <v>4</v>
      </c>
      <c r="C20" s="69" t="str">
        <f ca="1">IF(ISBLANK(INDIRECT(ADDRESS(B20*2+2,3))),"",INDIRECT(ADDRESS(B20*2+2,3)))</f>
        <v/>
      </c>
      <c r="D20" s="69"/>
      <c r="E20" s="70"/>
      <c r="F20" s="26"/>
      <c r="G20" s="27"/>
      <c r="H20" s="71" t="str">
        <f ca="1">IF(ISBLANK(INDIRECT(ADDRESS(K20*2+2,3))),"",INDIRECT(ADDRESS(K20*2+2,3)))</f>
        <v/>
      </c>
      <c r="I20" s="69"/>
      <c r="J20" s="69"/>
      <c r="K20" s="5">
        <v>3</v>
      </c>
      <c r="L20" s="41" t="s">
        <v>11</v>
      </c>
      <c r="M20" s="43"/>
    </row>
    <row r="21" spans="2:13" ht="30" customHeight="1" thickBot="1" x14ac:dyDescent="0.3">
      <c r="B21" s="5">
        <v>1</v>
      </c>
      <c r="C21" s="69" t="str">
        <f ca="1">IF(ISBLANK(INDIRECT(ADDRESS(B21*2+2,3))),"",INDIRECT(ADDRESS(B21*2+2,3)))</f>
        <v/>
      </c>
      <c r="D21" s="69"/>
      <c r="E21" s="70"/>
      <c r="F21" s="26"/>
      <c r="G21" s="27"/>
      <c r="H21" s="71" t="str">
        <f ca="1">IF(ISBLANK(INDIRECT(ADDRESS(K21*2+2,3))),"",INDIRECT(ADDRESS(K21*2+2,3)))</f>
        <v/>
      </c>
      <c r="I21" s="69"/>
      <c r="J21" s="69"/>
      <c r="K21" s="5">
        <v>2</v>
      </c>
      <c r="L21" s="41" t="s">
        <v>11</v>
      </c>
      <c r="M21" s="43"/>
    </row>
    <row r="22" spans="2:13" ht="30" customHeight="1" x14ac:dyDescent="0.25"/>
    <row r="23" spans="2:13" ht="30" customHeight="1" thickBot="1" x14ac:dyDescent="0.3">
      <c r="B23" s="68" t="s">
        <v>6</v>
      </c>
      <c r="C23" s="68"/>
      <c r="D23" s="68"/>
      <c r="E23" s="68"/>
      <c r="F23" s="68"/>
      <c r="G23" s="68"/>
      <c r="H23" s="68"/>
      <c r="I23" s="68"/>
      <c r="J23" s="68"/>
      <c r="K23" s="68"/>
    </row>
    <row r="24" spans="2:13" ht="30" customHeight="1" thickBot="1" x14ac:dyDescent="0.3">
      <c r="B24" s="5">
        <v>2</v>
      </c>
      <c r="C24" s="69" t="str">
        <f ca="1">IF(ISBLANK(INDIRECT(ADDRESS(B24*2+2,3))),"",INDIRECT(ADDRESS(B24*2+2,3)))</f>
        <v/>
      </c>
      <c r="D24" s="69"/>
      <c r="E24" s="70"/>
      <c r="F24" s="26"/>
      <c r="G24" s="27"/>
      <c r="H24" s="71" t="str">
        <f ca="1">IF(ISBLANK(INDIRECT(ADDRESS(K24*2+2,3))),"",INDIRECT(ADDRESS(K24*2+2,3)))</f>
        <v/>
      </c>
      <c r="I24" s="69"/>
      <c r="J24" s="69"/>
      <c r="K24" s="5">
        <v>4</v>
      </c>
      <c r="L24" s="41" t="s">
        <v>11</v>
      </c>
      <c r="M24" s="43"/>
    </row>
    <row r="25" spans="2:13" ht="30" customHeight="1" thickBot="1" x14ac:dyDescent="0.3">
      <c r="B25" s="5">
        <v>3</v>
      </c>
      <c r="C25" s="69" t="str">
        <f ca="1">IF(ISBLANK(INDIRECT(ADDRESS(B25*2+2,3))),"",INDIRECT(ADDRESS(B25*2+2,3)))</f>
        <v/>
      </c>
      <c r="D25" s="69"/>
      <c r="E25" s="70"/>
      <c r="F25" s="26"/>
      <c r="G25" s="27"/>
      <c r="H25" s="71" t="str">
        <f ca="1">IF(ISBLANK(INDIRECT(ADDRESS(K25*2+2,3))),"",INDIRECT(ADDRESS(K25*2+2,3)))</f>
        <v/>
      </c>
      <c r="I25" s="69"/>
      <c r="J25" s="69"/>
      <c r="K25" s="5">
        <v>1</v>
      </c>
      <c r="L25" s="41" t="s">
        <v>11</v>
      </c>
      <c r="M25" s="43"/>
    </row>
  </sheetData>
  <mergeCells count="33">
    <mergeCell ref="C25:E25"/>
    <mergeCell ref="H25:J25"/>
    <mergeCell ref="C20:E20"/>
    <mergeCell ref="H20:J20"/>
    <mergeCell ref="C21:E21"/>
    <mergeCell ref="H21:J21"/>
    <mergeCell ref="B23:K23"/>
    <mergeCell ref="C24:E24"/>
    <mergeCell ref="H24:J24"/>
    <mergeCell ref="B19:K19"/>
    <mergeCell ref="B8:B9"/>
    <mergeCell ref="C8:E9"/>
    <mergeCell ref="J8:J9"/>
    <mergeCell ref="L8:L9"/>
    <mergeCell ref="B10:B11"/>
    <mergeCell ref="C10:E11"/>
    <mergeCell ref="J10:J11"/>
    <mergeCell ref="L10:L11"/>
    <mergeCell ref="B15:K15"/>
    <mergeCell ref="C16:E16"/>
    <mergeCell ref="H16:J16"/>
    <mergeCell ref="C17:E17"/>
    <mergeCell ref="H17:J17"/>
    <mergeCell ref="B1:K1"/>
    <mergeCell ref="B6:B7"/>
    <mergeCell ref="C6:E7"/>
    <mergeCell ref="J6:J7"/>
    <mergeCell ref="L6:L7"/>
    <mergeCell ref="C3:E3"/>
    <mergeCell ref="B4:B5"/>
    <mergeCell ref="C4:E5"/>
    <mergeCell ref="J4:J5"/>
    <mergeCell ref="L4:L5"/>
  </mergeCells>
  <printOptions horizontalCentered="1"/>
  <pageMargins left="0.31496062992125984" right="0.31496062992125984" top="0.35433070866141736" bottom="0.55118110236220474" header="0.31496062992125984" footer="0.31496062992125984"/>
  <pageSetup paperSize="9" scale="83" orientation="portrait" horizontalDpi="4294967293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8D3B2-718F-478E-8F96-E0B5F6119BF3}">
  <sheetPr>
    <pageSetUpPr fitToPage="1"/>
  </sheetPr>
  <dimension ref="A1:N42"/>
  <sheetViews>
    <sheetView workbookViewId="0">
      <selection activeCell="K5" sqref="K5"/>
    </sheetView>
  </sheetViews>
  <sheetFormatPr defaultRowHeight="15" x14ac:dyDescent="0.25"/>
  <cols>
    <col min="1" max="1" width="4" style="30" customWidth="1"/>
    <col min="2" max="15" width="10.28515625" customWidth="1"/>
  </cols>
  <sheetData>
    <row r="1" spans="2:14" ht="59.25" customHeight="1" x14ac:dyDescent="0.25">
      <c r="B1" s="124" t="s">
        <v>17</v>
      </c>
      <c r="C1" s="96"/>
      <c r="D1" s="96"/>
      <c r="E1" s="96"/>
      <c r="F1" s="96"/>
      <c r="G1" s="96"/>
      <c r="H1" s="96"/>
      <c r="I1" s="96"/>
      <c r="J1" s="96"/>
      <c r="K1" s="96"/>
    </row>
    <row r="2" spans="2:14" ht="15.75" thickBot="1" x14ac:dyDescent="0.3"/>
    <row r="3" spans="2:14" ht="30" customHeight="1" thickBot="1" x14ac:dyDescent="0.3">
      <c r="B3" s="25"/>
      <c r="C3" s="87" t="s">
        <v>0</v>
      </c>
      <c r="D3" s="88"/>
      <c r="E3" s="89"/>
      <c r="F3" s="1">
        <v>1</v>
      </c>
      <c r="G3" s="1">
        <v>2</v>
      </c>
      <c r="H3" s="1">
        <v>3</v>
      </c>
      <c r="I3" s="2">
        <v>4</v>
      </c>
      <c r="J3" s="2">
        <v>5</v>
      </c>
      <c r="K3" s="2">
        <v>6</v>
      </c>
      <c r="L3" s="3" t="s">
        <v>1</v>
      </c>
      <c r="M3" s="1" t="s">
        <v>3</v>
      </c>
      <c r="N3" s="4" t="s">
        <v>2</v>
      </c>
    </row>
    <row r="4" spans="2:14" ht="24" customHeight="1" x14ac:dyDescent="0.25">
      <c r="B4" s="90">
        <v>1</v>
      </c>
      <c r="C4" s="91" t="str">
        <f ca="1">IF(LEFT(A4,1)="X",IFERROR(INDIRECT(ADDRESS(MATCH(A5,OFFSET(INDIRECT(ADDRESS(1,3,,,A4)),0,0,200,1),0),2,,,A4)),""),IFERROR(INDIRECT(ADDRESS(MATCH(A5,OFFSET(INDIRECT(ADDRESS(3,2,,,A4)),1,6+MAX(OFFSET(INDIRECT(ADDRESS(3,2,,,A4)),0,0,1,20)),2*MAX(OFFSET(INDIRECT(ADDRESS(3,2,,,A4)),0,0,1,20)),1),0)+3,3,,,A4)),""))</f>
        <v/>
      </c>
      <c r="D4" s="92"/>
      <c r="E4" s="93"/>
      <c r="F4" s="10" t="s">
        <v>7</v>
      </c>
      <c r="G4" s="6" t="str">
        <f ca="1">INDIRECT(ADDRESS(27,6))&amp;":"&amp;INDIRECT(ADDRESS(27,7))</f>
        <v>:</v>
      </c>
      <c r="H4" s="6" t="str">
        <f ca="1">INDIRECT(ADDRESS(31,7))&amp;":"&amp;INDIRECT(ADDRESS(31,6))</f>
        <v>:</v>
      </c>
      <c r="I4" s="6" t="str">
        <f ca="1">INDIRECT(ADDRESS(36,6))&amp;":"&amp;INDIRECT(ADDRESS(36,7))</f>
        <v>:</v>
      </c>
      <c r="J4" s="6" t="str">
        <f ca="1">INDIRECT(ADDRESS(42,7))&amp;":"&amp;INDIRECT(ADDRESS(42,6))</f>
        <v>:</v>
      </c>
      <c r="K4" s="21" t="str">
        <f ca="1">INDIRECT(ADDRESS(20,6))&amp;":"&amp;INDIRECT(ADDRESS(20,7))</f>
        <v>:</v>
      </c>
      <c r="L4" s="105" t="str">
        <f ca="1">IF(COUNT(F5:K5)=0,"",COUNTIF(F5:K5,"&gt;0")+0.5*COUNTIF(F5:K5,0))</f>
        <v/>
      </c>
      <c r="M4" s="24"/>
      <c r="N4" s="106"/>
    </row>
    <row r="5" spans="2:14" ht="24" customHeight="1" x14ac:dyDescent="0.25">
      <c r="B5" s="73"/>
      <c r="C5" s="74"/>
      <c r="D5" s="75"/>
      <c r="E5" s="76"/>
      <c r="F5" s="14" t="s">
        <v>7</v>
      </c>
      <c r="G5" s="17" t="str">
        <f ca="1">IF(LEN(INDIRECT(ADDRESS(ROW()-1, COLUMN())))=1,"",INDIRECT(ADDRESS(27,6))-INDIRECT(ADDRESS(27,7)))</f>
        <v/>
      </c>
      <c r="H5" s="17" t="str">
        <f ca="1">IF(LEN(INDIRECT(ADDRESS(ROW()-1, COLUMN())))=1,"",INDIRECT(ADDRESS(31,7))-INDIRECT(ADDRESS(31,6)))</f>
        <v/>
      </c>
      <c r="I5" s="17" t="str">
        <f ca="1">IF(LEN(INDIRECT(ADDRESS(ROW()-1, COLUMN())))=1,"",INDIRECT(ADDRESS(36,6))-INDIRECT(ADDRESS(36,7)))</f>
        <v/>
      </c>
      <c r="J5" s="17" t="str">
        <f ca="1">IF(LEN(INDIRECT(ADDRESS(ROW()-1, COLUMN())))=1,"",INDIRECT(ADDRESS(42,7))-INDIRECT(ADDRESS(42,6)))</f>
        <v/>
      </c>
      <c r="K5" s="18" t="str">
        <f ca="1">IF(LEN(INDIRECT(ADDRESS(ROW()-1, COLUMN())))=1,"",INDIRECT(ADDRESS(20,6))-INDIRECT(ADDRESS(20,7)))</f>
        <v/>
      </c>
      <c r="L5" s="102"/>
      <c r="M5" s="17" t="str">
        <f ca="1">IF(COUNT(F5:K5)=0,"",SUM(F5:K5))</f>
        <v/>
      </c>
      <c r="N5" s="104"/>
    </row>
    <row r="6" spans="2:14" ht="24" customHeight="1" x14ac:dyDescent="0.25">
      <c r="B6" s="72">
        <v>2</v>
      </c>
      <c r="C6" s="74" t="str">
        <f ca="1">IF(LEFT(A6,1)="X",IFERROR(INDIRECT(ADDRESS(MATCH(A7,OFFSET(INDIRECT(ADDRESS(1,3,,,A6)),0,0,200,1),0),2,,,A6)),""),IFERROR(INDIRECT(ADDRESS(MATCH(A7,OFFSET(INDIRECT(ADDRESS(3,2,,,A6)),1,6+MAX(OFFSET(INDIRECT(ADDRESS(3,2,,,A6)),0,0,1,20)),2*MAX(OFFSET(INDIRECT(ADDRESS(3,2,,,A6)),0,0,1,20)),1),0)+3,3,,,A6)),""))</f>
        <v/>
      </c>
      <c r="D6" s="75"/>
      <c r="E6" s="76"/>
      <c r="F6" s="12" t="str">
        <f ca="1">INDIRECT(ADDRESS(27,7))&amp;":"&amp;INDIRECT(ADDRESS(27,6))</f>
        <v>:</v>
      </c>
      <c r="G6" s="8" t="s">
        <v>7</v>
      </c>
      <c r="H6" s="7" t="str">
        <f ca="1">INDIRECT(ADDRESS(37,6))&amp;":"&amp;INDIRECT(ADDRESS(37,7))</f>
        <v>:</v>
      </c>
      <c r="I6" s="7" t="str">
        <f ca="1">INDIRECT(ADDRESS(41,7))&amp;":"&amp;INDIRECT(ADDRESS(41,6))</f>
        <v>:</v>
      </c>
      <c r="J6" s="7" t="str">
        <f ca="1">INDIRECT(ADDRESS(21,6))&amp;":"&amp;INDIRECT(ADDRESS(21,7))</f>
        <v>:</v>
      </c>
      <c r="K6" s="11" t="str">
        <f ca="1">INDIRECT(ADDRESS(30,6))&amp;":"&amp;INDIRECT(ADDRESS(30,7))</f>
        <v>:</v>
      </c>
      <c r="L6" s="102" t="str">
        <f ca="1">IF(COUNT(F7:K7)=0,"",COUNTIF(F7:K7,"&gt;0")+0.5*COUNTIF(F7:K7,0))</f>
        <v/>
      </c>
      <c r="M6" s="17"/>
      <c r="N6" s="103"/>
    </row>
    <row r="7" spans="2:14" ht="24" customHeight="1" x14ac:dyDescent="0.25">
      <c r="B7" s="73"/>
      <c r="C7" s="74"/>
      <c r="D7" s="75"/>
      <c r="E7" s="76"/>
      <c r="F7" s="23" t="str">
        <f ca="1">IF(LEN(INDIRECT(ADDRESS(ROW()-1, COLUMN())))=1,"",INDIRECT(ADDRESS(27,7))-INDIRECT(ADDRESS(27,6)))</f>
        <v/>
      </c>
      <c r="G7" s="15" t="s">
        <v>7</v>
      </c>
      <c r="H7" s="17" t="str">
        <f ca="1">IF(LEN(INDIRECT(ADDRESS(ROW()-1, COLUMN())))=1,"",INDIRECT(ADDRESS(37,6))-INDIRECT(ADDRESS(37,7)))</f>
        <v/>
      </c>
      <c r="I7" s="17" t="str">
        <f ca="1">IF(LEN(INDIRECT(ADDRESS(ROW()-1, COLUMN())))=1,"",INDIRECT(ADDRESS(41,7))-INDIRECT(ADDRESS(41,6)))</f>
        <v/>
      </c>
      <c r="J7" s="17" t="str">
        <f ca="1">IF(LEN(INDIRECT(ADDRESS(ROW()-1, COLUMN())))=1,"",INDIRECT(ADDRESS(21,6))-INDIRECT(ADDRESS(21,7)))</f>
        <v/>
      </c>
      <c r="K7" s="18" t="str">
        <f ca="1">IF(LEN(INDIRECT(ADDRESS(ROW()-1, COLUMN())))=1,"",INDIRECT(ADDRESS(30,6))-INDIRECT(ADDRESS(30,7)))</f>
        <v/>
      </c>
      <c r="L7" s="102"/>
      <c r="M7" s="17" t="str">
        <f ca="1">IF(COUNT(F7:K7)=0,"",SUM(F7:K7))</f>
        <v/>
      </c>
      <c r="N7" s="104"/>
    </row>
    <row r="8" spans="2:14" ht="24" customHeight="1" x14ac:dyDescent="0.25">
      <c r="B8" s="72">
        <v>3</v>
      </c>
      <c r="C8" s="74" t="str">
        <f ca="1">IF(LEFT(A8,1)="X",IFERROR(INDIRECT(ADDRESS(MATCH(A9,OFFSET(INDIRECT(ADDRESS(1,3,,,A8)),0,0,200,1),0),2,,,A8)),""),IFERROR(INDIRECT(ADDRESS(MATCH(A9,OFFSET(INDIRECT(ADDRESS(3,2,,,A8)),1,6+MAX(OFFSET(INDIRECT(ADDRESS(3,2,,,A8)),0,0,1,20)),2*MAX(OFFSET(INDIRECT(ADDRESS(3,2,,,A8)),0,0,1,20)),1),0)+3,3,,,A8)),""))</f>
        <v/>
      </c>
      <c r="D8" s="75"/>
      <c r="E8" s="76"/>
      <c r="F8" s="12" t="str">
        <f ca="1">INDIRECT(ADDRESS(31,6))&amp;":"&amp;INDIRECT(ADDRESS(31,7))</f>
        <v>:</v>
      </c>
      <c r="G8" s="7" t="str">
        <f ca="1">INDIRECT(ADDRESS(37,7))&amp;":"&amp;INDIRECT(ADDRESS(37,6))</f>
        <v>:</v>
      </c>
      <c r="H8" s="8" t="s">
        <v>7</v>
      </c>
      <c r="I8" s="7" t="str">
        <f ca="1">INDIRECT(ADDRESS(22,6))&amp;":"&amp;INDIRECT(ADDRESS(22,7))</f>
        <v>:</v>
      </c>
      <c r="J8" s="7" t="str">
        <f ca="1">INDIRECT(ADDRESS(26,7))&amp;":"&amp;INDIRECT(ADDRESS(26,6))</f>
        <v>:</v>
      </c>
      <c r="K8" s="11" t="str">
        <f ca="1">INDIRECT(ADDRESS(40,6))&amp;":"&amp;INDIRECT(ADDRESS(40,7))</f>
        <v>:</v>
      </c>
      <c r="L8" s="102" t="str">
        <f ca="1">IF(COUNT(F9:K9)=0,"",COUNTIF(F9:K9,"&gt;0")+0.5*COUNTIF(F9:K9,0))</f>
        <v/>
      </c>
      <c r="M8" s="17"/>
      <c r="N8" s="103"/>
    </row>
    <row r="9" spans="2:14" ht="24" customHeight="1" x14ac:dyDescent="0.25">
      <c r="B9" s="73"/>
      <c r="C9" s="74"/>
      <c r="D9" s="75"/>
      <c r="E9" s="76"/>
      <c r="F9" s="23" t="str">
        <f ca="1">IF(LEN(INDIRECT(ADDRESS(ROW()-1, COLUMN())))=1,"",INDIRECT(ADDRESS(31,6))-INDIRECT(ADDRESS(31,7)))</f>
        <v/>
      </c>
      <c r="G9" s="17" t="str">
        <f ca="1">IF(LEN(INDIRECT(ADDRESS(ROW()-1, COLUMN())))=1,"",INDIRECT(ADDRESS(37,7))-INDIRECT(ADDRESS(37,6)))</f>
        <v/>
      </c>
      <c r="H9" s="15" t="s">
        <v>7</v>
      </c>
      <c r="I9" s="17" t="str">
        <f ca="1">IF(LEN(INDIRECT(ADDRESS(ROW()-1, COLUMN())))=1,"",INDIRECT(ADDRESS(22,6))-INDIRECT(ADDRESS(22,7)))</f>
        <v/>
      </c>
      <c r="J9" s="17" t="str">
        <f ca="1">IF(LEN(INDIRECT(ADDRESS(ROW()-1, COLUMN())))=1,"",INDIRECT(ADDRESS(26,7))-INDIRECT(ADDRESS(26,6)))</f>
        <v/>
      </c>
      <c r="K9" s="18" t="str">
        <f ca="1">IF(LEN(INDIRECT(ADDRESS(ROW()-1, COLUMN())))=1,"",INDIRECT(ADDRESS(40,6))-INDIRECT(ADDRESS(40,7)))</f>
        <v/>
      </c>
      <c r="L9" s="102"/>
      <c r="M9" s="17" t="str">
        <f ca="1">IF(COUNT(F9:K9)=0,"",SUM(F9:K9))</f>
        <v/>
      </c>
      <c r="N9" s="104"/>
    </row>
    <row r="10" spans="2:14" ht="24" customHeight="1" x14ac:dyDescent="0.25">
      <c r="B10" s="72">
        <v>4</v>
      </c>
      <c r="C10" s="74" t="str">
        <f ca="1">IF(LEFT(A10,1)="X",IFERROR(INDIRECT(ADDRESS(MATCH(A11,OFFSET(INDIRECT(ADDRESS(1,3,,,A10)),0,0,200,1),0),2,,,A10)),""),IFERROR(INDIRECT(ADDRESS(MATCH(A11,OFFSET(INDIRECT(ADDRESS(3,2,,,A10)),1,6+MAX(OFFSET(INDIRECT(ADDRESS(3,2,,,A10)),0,0,1,20)),2*MAX(OFFSET(INDIRECT(ADDRESS(3,2,,,A10)),0,0,1,20)),1),0)+3,3,,,A10)),""))</f>
        <v/>
      </c>
      <c r="D10" s="75"/>
      <c r="E10" s="76"/>
      <c r="F10" s="12" t="str">
        <f ca="1">INDIRECT(ADDRESS(36,7))&amp;":"&amp;INDIRECT(ADDRESS(36,6))</f>
        <v>:</v>
      </c>
      <c r="G10" s="7" t="str">
        <f ca="1">INDIRECT(ADDRESS(41,6))&amp;":"&amp;INDIRECT(ADDRESS(41,7))</f>
        <v>:</v>
      </c>
      <c r="H10" s="7" t="str">
        <f ca="1">INDIRECT(ADDRESS(22,7))&amp;":"&amp;INDIRECT(ADDRESS(22,6))</f>
        <v>:</v>
      </c>
      <c r="I10" s="8" t="s">
        <v>7</v>
      </c>
      <c r="J10" s="7" t="str">
        <f ca="1">INDIRECT(ADDRESS(32,6))&amp;":"&amp;INDIRECT(ADDRESS(32,7))</f>
        <v>:</v>
      </c>
      <c r="K10" s="11" t="str">
        <f ca="1">INDIRECT(ADDRESS(25,7))&amp;":"&amp;INDIRECT(ADDRESS(25,6))</f>
        <v>:</v>
      </c>
      <c r="L10" s="102" t="str">
        <f ca="1">IF(COUNT(F11:K11)=0,"",COUNTIF(F11:K11,"&gt;0")+0.5*COUNTIF(F11:K11,0))</f>
        <v/>
      </c>
      <c r="M10" s="17"/>
      <c r="N10" s="103"/>
    </row>
    <row r="11" spans="2:14" ht="24" customHeight="1" x14ac:dyDescent="0.25">
      <c r="B11" s="73"/>
      <c r="C11" s="74"/>
      <c r="D11" s="75"/>
      <c r="E11" s="76"/>
      <c r="F11" s="23" t="str">
        <f ca="1">IF(LEN(INDIRECT(ADDRESS(ROW()-1, COLUMN())))=1,"",INDIRECT(ADDRESS(36,7))-INDIRECT(ADDRESS(36,6)))</f>
        <v/>
      </c>
      <c r="G11" s="17" t="str">
        <f ca="1">IF(LEN(INDIRECT(ADDRESS(ROW()-1, COLUMN())))=1,"",INDIRECT(ADDRESS(41,6))-INDIRECT(ADDRESS(41,7)))</f>
        <v/>
      </c>
      <c r="H11" s="17" t="str">
        <f ca="1">IF(LEN(INDIRECT(ADDRESS(ROW()-1, COLUMN())))=1,"",INDIRECT(ADDRESS(22,7))-INDIRECT(ADDRESS(22,6)))</f>
        <v/>
      </c>
      <c r="I11" s="15" t="s">
        <v>7</v>
      </c>
      <c r="J11" s="17" t="str">
        <f ca="1">IF(LEN(INDIRECT(ADDRESS(ROW()-1, COLUMN())))=1,"",INDIRECT(ADDRESS(32,6))-INDIRECT(ADDRESS(32,7)))</f>
        <v/>
      </c>
      <c r="K11" s="18" t="str">
        <f ca="1">IF(LEN(INDIRECT(ADDRESS(ROW()-1, COLUMN())))=1,"",INDIRECT(ADDRESS(25,7))-INDIRECT(ADDRESS(25,6)))</f>
        <v/>
      </c>
      <c r="L11" s="102"/>
      <c r="M11" s="17" t="str">
        <f ca="1">IF(COUNT(F11:K11)=0,"",SUM(F11:K11))</f>
        <v/>
      </c>
      <c r="N11" s="104"/>
    </row>
    <row r="12" spans="2:14" ht="24" customHeight="1" x14ac:dyDescent="0.25">
      <c r="B12" s="72">
        <v>5</v>
      </c>
      <c r="C12" s="74" t="str">
        <f ca="1">IF(LEFT(A12,1)="X",IFERROR(INDIRECT(ADDRESS(MATCH(A13,OFFSET(INDIRECT(ADDRESS(1,3,,,A12)),0,0,200,1),0),2,,,A12)),""),IFERROR(INDIRECT(ADDRESS(MATCH(A13,OFFSET(INDIRECT(ADDRESS(3,2,,,A12)),1,6+MAX(OFFSET(INDIRECT(ADDRESS(3,2,,,A12)),0,0,1,20)),2*MAX(OFFSET(INDIRECT(ADDRESS(3,2,,,A12)),0,0,1,20)),1),0)+3,3,,,A12)),""))</f>
        <v/>
      </c>
      <c r="D12" s="75"/>
      <c r="E12" s="76"/>
      <c r="F12" s="12" t="str">
        <f ca="1">INDIRECT(ADDRESS(42,6))&amp;":"&amp;INDIRECT(ADDRESS(42,7))</f>
        <v>:</v>
      </c>
      <c r="G12" s="7" t="str">
        <f ca="1">INDIRECT(ADDRESS(21,7))&amp;":"&amp;INDIRECT(ADDRESS(21,6))</f>
        <v>:</v>
      </c>
      <c r="H12" s="7" t="str">
        <f ca="1">INDIRECT(ADDRESS(26,6))&amp;":"&amp;INDIRECT(ADDRESS(26,7))</f>
        <v>:</v>
      </c>
      <c r="I12" s="7" t="str">
        <f ca="1">INDIRECT(ADDRESS(32,7))&amp;":"&amp;INDIRECT(ADDRESS(32,6))</f>
        <v>:</v>
      </c>
      <c r="J12" s="8" t="s">
        <v>7</v>
      </c>
      <c r="K12" s="11" t="str">
        <f ca="1">INDIRECT(ADDRESS(35,7))&amp;":"&amp;INDIRECT(ADDRESS(35,6))</f>
        <v>:</v>
      </c>
      <c r="L12" s="102" t="str">
        <f ca="1">IF(COUNT(F13:K13)=0,"",COUNTIF(F13:K13,"&gt;0")+0.5*COUNTIF(F13:K13,0))</f>
        <v/>
      </c>
      <c r="M12" s="17"/>
      <c r="N12" s="103"/>
    </row>
    <row r="13" spans="2:14" ht="24" customHeight="1" x14ac:dyDescent="0.25">
      <c r="B13" s="73"/>
      <c r="C13" s="74"/>
      <c r="D13" s="75"/>
      <c r="E13" s="76"/>
      <c r="F13" s="23" t="str">
        <f ca="1">IF(LEN(INDIRECT(ADDRESS(ROW()-1, COLUMN())))=1,"",INDIRECT(ADDRESS(42,6))-INDIRECT(ADDRESS(42,7)))</f>
        <v/>
      </c>
      <c r="G13" s="17" t="str">
        <f ca="1">IF(LEN(INDIRECT(ADDRESS(ROW()-1, COLUMN())))=1,"",INDIRECT(ADDRESS(21,7))-INDIRECT(ADDRESS(21,6)))</f>
        <v/>
      </c>
      <c r="H13" s="17" t="str">
        <f ca="1">IF(LEN(INDIRECT(ADDRESS(ROW()-1, COLUMN())))=1,"",INDIRECT(ADDRESS(26,6))-INDIRECT(ADDRESS(26,7)))</f>
        <v/>
      </c>
      <c r="I13" s="17" t="str">
        <f ca="1">IF(LEN(INDIRECT(ADDRESS(ROW()-1, COLUMN())))=1,"",INDIRECT(ADDRESS(32,7))-INDIRECT(ADDRESS(32,6)))</f>
        <v/>
      </c>
      <c r="J13" s="15" t="s">
        <v>7</v>
      </c>
      <c r="K13" s="18" t="str">
        <f ca="1">IF(LEN(INDIRECT(ADDRESS(ROW()-1, COLUMN())))=1,"",INDIRECT(ADDRESS(35,7))-INDIRECT(ADDRESS(35,6)))</f>
        <v/>
      </c>
      <c r="L13" s="102"/>
      <c r="M13" s="17" t="str">
        <f ca="1">IF(COUNT(F13:K13)=0,"",SUM(F13:K13))</f>
        <v/>
      </c>
      <c r="N13" s="104"/>
    </row>
    <row r="14" spans="2:14" ht="24" customHeight="1" x14ac:dyDescent="0.25">
      <c r="B14" s="72">
        <v>6</v>
      </c>
      <c r="C14" s="74" t="str">
        <f ca="1">IF(LEFT(A14,1)="X",IFERROR(INDIRECT(ADDRESS(MATCH(A15,OFFSET(INDIRECT(ADDRESS(1,3,,,A14)),0,0,200,1),0),2,,,A14)),""),IFERROR(INDIRECT(ADDRESS(MATCH(A15,OFFSET(INDIRECT(ADDRESS(3,2,,,A14)),1,6+MAX(OFFSET(INDIRECT(ADDRESS(3,2,,,A14)),0,0,1,20)),2*MAX(OFFSET(INDIRECT(ADDRESS(3,2,,,A14)),0,0,1,20)),1),0)+3,3,,,A14)),""))</f>
        <v/>
      </c>
      <c r="D14" s="75"/>
      <c r="E14" s="76"/>
      <c r="F14" s="12" t="str">
        <f ca="1">INDIRECT(ADDRESS(20,7))&amp;":"&amp;INDIRECT(ADDRESS(20,6))</f>
        <v>:</v>
      </c>
      <c r="G14" s="7" t="str">
        <f ca="1">INDIRECT(ADDRESS(30,7))&amp;":"&amp;INDIRECT(ADDRESS(30,6))</f>
        <v>:</v>
      </c>
      <c r="H14" s="7" t="str">
        <f ca="1">INDIRECT(ADDRESS(40,7))&amp;":"&amp;INDIRECT(ADDRESS(40,6))</f>
        <v>:</v>
      </c>
      <c r="I14" s="7" t="str">
        <f ca="1">INDIRECT(ADDRESS(25,6))&amp;":"&amp;INDIRECT(ADDRESS(25,7))</f>
        <v>:</v>
      </c>
      <c r="J14" s="7" t="str">
        <f ca="1">INDIRECT(ADDRESS(35,6))&amp;":"&amp;INDIRECT(ADDRESS(35,7))</f>
        <v>:</v>
      </c>
      <c r="K14" s="13" t="s">
        <v>7</v>
      </c>
      <c r="L14" s="102" t="str">
        <f ca="1">IF(COUNT(F15:K15)=0,"",COUNTIF(F15:K15,"&gt;0")+0.5*COUNTIF(F15:K15,0))</f>
        <v/>
      </c>
      <c r="M14" s="17"/>
      <c r="N14" s="103"/>
    </row>
    <row r="15" spans="2:14" ht="24" customHeight="1" thickBot="1" x14ac:dyDescent="0.3">
      <c r="B15" s="79"/>
      <c r="C15" s="80"/>
      <c r="D15" s="81"/>
      <c r="E15" s="82"/>
      <c r="F15" s="20" t="str">
        <f ca="1">IF(LEN(INDIRECT(ADDRESS(ROW()-1, COLUMN())))=1,"",INDIRECT(ADDRESS(20,7))-INDIRECT(ADDRESS(20,6)))</f>
        <v/>
      </c>
      <c r="G15" s="19" t="str">
        <f ca="1">IF(LEN(INDIRECT(ADDRESS(ROW()-1, COLUMN())))=1,"",INDIRECT(ADDRESS(30,7))-INDIRECT(ADDRESS(30,6)))</f>
        <v/>
      </c>
      <c r="H15" s="19" t="str">
        <f ca="1">IF(LEN(INDIRECT(ADDRESS(ROW()-1, COLUMN())))=1,"",INDIRECT(ADDRESS(40,7))-INDIRECT(ADDRESS(40,6)))</f>
        <v/>
      </c>
      <c r="I15" s="19" t="str">
        <f ca="1">IF(LEN(INDIRECT(ADDRESS(ROW()-1, COLUMN())))=1,"",INDIRECT(ADDRESS(25,6))-INDIRECT(ADDRESS(25,7)))</f>
        <v/>
      </c>
      <c r="J15" s="19" t="str">
        <f ca="1">IF(LEN(INDIRECT(ADDRESS(ROW()-1, COLUMN())))=1,"",INDIRECT(ADDRESS(35,6))-INDIRECT(ADDRESS(35,7)))</f>
        <v/>
      </c>
      <c r="K15" s="16" t="s">
        <v>7</v>
      </c>
      <c r="L15" s="107"/>
      <c r="M15" s="19" t="str">
        <f ca="1">IF(COUNT(F15:K15)=0,"",SUM(F15:K15))</f>
        <v/>
      </c>
      <c r="N15" s="108"/>
    </row>
    <row r="19" spans="2:13" ht="30" customHeight="1" thickBot="1" x14ac:dyDescent="0.3">
      <c r="B19" s="68" t="s">
        <v>4</v>
      </c>
      <c r="C19" s="68"/>
      <c r="D19" s="68"/>
      <c r="E19" s="68"/>
      <c r="F19" s="68"/>
      <c r="G19" s="68"/>
      <c r="H19" s="68"/>
      <c r="I19" s="68"/>
      <c r="J19" s="68"/>
      <c r="K19" s="68"/>
    </row>
    <row r="20" spans="2:13" ht="30" customHeight="1" thickBot="1" x14ac:dyDescent="0.3">
      <c r="B20" s="5">
        <v>1</v>
      </c>
      <c r="C20" s="69" t="str">
        <f ca="1">IF(ISBLANK(INDIRECT(ADDRESS(B20*2+2,3))),"",INDIRECT(ADDRESS(B20*2+2,3)))</f>
        <v/>
      </c>
      <c r="D20" s="69"/>
      <c r="E20" s="70"/>
      <c r="F20" s="26"/>
      <c r="G20" s="27"/>
      <c r="H20" s="71" t="str">
        <f ca="1">IF(ISBLANK(INDIRECT(ADDRESS(K20*2+2,3))),"",INDIRECT(ADDRESS(K20*2+2,3)))</f>
        <v/>
      </c>
      <c r="I20" s="69"/>
      <c r="J20" s="69"/>
      <c r="K20" s="5">
        <v>6</v>
      </c>
      <c r="L20" s="41" t="s">
        <v>11</v>
      </c>
      <c r="M20" s="29"/>
    </row>
    <row r="21" spans="2:13" ht="30" customHeight="1" thickBot="1" x14ac:dyDescent="0.3">
      <c r="B21" s="5">
        <v>2</v>
      </c>
      <c r="C21" s="69" t="str">
        <f ca="1">IF(ISBLANK(INDIRECT(ADDRESS(B21*2+2,3))),"",INDIRECT(ADDRESS(B21*2+2,3)))</f>
        <v/>
      </c>
      <c r="D21" s="69"/>
      <c r="E21" s="70"/>
      <c r="F21" s="26"/>
      <c r="G21" s="27"/>
      <c r="H21" s="71" t="str">
        <f ca="1">IF(ISBLANK(INDIRECT(ADDRESS(K21*2+2,3))),"",INDIRECT(ADDRESS(K21*2+2,3)))</f>
        <v/>
      </c>
      <c r="I21" s="69"/>
      <c r="J21" s="69"/>
      <c r="K21" s="5">
        <v>5</v>
      </c>
      <c r="L21" s="41" t="s">
        <v>11</v>
      </c>
      <c r="M21" s="29"/>
    </row>
    <row r="22" spans="2:13" ht="30" customHeight="1" thickBot="1" x14ac:dyDescent="0.3">
      <c r="B22" s="5">
        <v>3</v>
      </c>
      <c r="C22" s="69" t="str">
        <f ca="1">IF(ISBLANK(INDIRECT(ADDRESS(B22*2+2,3))),"",INDIRECT(ADDRESS(B22*2+2,3)))</f>
        <v/>
      </c>
      <c r="D22" s="69"/>
      <c r="E22" s="70"/>
      <c r="F22" s="26"/>
      <c r="G22" s="27"/>
      <c r="H22" s="71" t="str">
        <f ca="1">IF(ISBLANK(INDIRECT(ADDRESS(K22*2+2,3))),"",INDIRECT(ADDRESS(K22*2+2,3)))</f>
        <v/>
      </c>
      <c r="I22" s="69"/>
      <c r="J22" s="69"/>
      <c r="K22" s="5">
        <v>4</v>
      </c>
      <c r="L22" s="41" t="s">
        <v>11</v>
      </c>
      <c r="M22" s="29"/>
    </row>
    <row r="23" spans="2:13" ht="30" customHeight="1" x14ac:dyDescent="0.25"/>
    <row r="24" spans="2:13" ht="30" customHeight="1" thickBot="1" x14ac:dyDescent="0.3">
      <c r="B24" s="68" t="s">
        <v>5</v>
      </c>
      <c r="C24" s="68"/>
      <c r="D24" s="68"/>
      <c r="E24" s="68"/>
      <c r="F24" s="68"/>
      <c r="G24" s="68"/>
      <c r="H24" s="68"/>
      <c r="I24" s="68"/>
      <c r="J24" s="68"/>
      <c r="K24" s="68"/>
    </row>
    <row r="25" spans="2:13" ht="30" customHeight="1" thickBot="1" x14ac:dyDescent="0.3">
      <c r="B25" s="5">
        <v>6</v>
      </c>
      <c r="C25" s="69" t="str">
        <f ca="1">IF(ISBLANK(INDIRECT(ADDRESS(B25*2+2,3))),"",INDIRECT(ADDRESS(B25*2+2,3)))</f>
        <v/>
      </c>
      <c r="D25" s="69"/>
      <c r="E25" s="70"/>
      <c r="F25" s="26"/>
      <c r="G25" s="27"/>
      <c r="H25" s="71" t="str">
        <f ca="1">IF(ISBLANK(INDIRECT(ADDRESS(K25*2+2,3))),"",INDIRECT(ADDRESS(K25*2+2,3)))</f>
        <v/>
      </c>
      <c r="I25" s="69"/>
      <c r="J25" s="69"/>
      <c r="K25" s="5">
        <v>4</v>
      </c>
      <c r="L25" s="41" t="s">
        <v>11</v>
      </c>
      <c r="M25" s="29"/>
    </row>
    <row r="26" spans="2:13" ht="30" customHeight="1" thickBot="1" x14ac:dyDescent="0.3">
      <c r="B26" s="5">
        <v>5</v>
      </c>
      <c r="C26" s="69" t="str">
        <f ca="1">IF(ISBLANK(INDIRECT(ADDRESS(B26*2+2,3))),"",INDIRECT(ADDRESS(B26*2+2,3)))</f>
        <v/>
      </c>
      <c r="D26" s="69"/>
      <c r="E26" s="70"/>
      <c r="F26" s="26"/>
      <c r="G26" s="27"/>
      <c r="H26" s="71" t="str">
        <f ca="1">IF(ISBLANK(INDIRECT(ADDRESS(K26*2+2,3))),"",INDIRECT(ADDRESS(K26*2+2,3)))</f>
        <v/>
      </c>
      <c r="I26" s="69"/>
      <c r="J26" s="69"/>
      <c r="K26" s="5">
        <v>3</v>
      </c>
      <c r="L26" s="41" t="s">
        <v>11</v>
      </c>
      <c r="M26" s="29"/>
    </row>
    <row r="27" spans="2:13" ht="30" customHeight="1" thickBot="1" x14ac:dyDescent="0.3">
      <c r="B27" s="5">
        <v>1</v>
      </c>
      <c r="C27" s="69" t="str">
        <f ca="1">IF(ISBLANK(INDIRECT(ADDRESS(B27*2+2,3))),"",INDIRECT(ADDRESS(B27*2+2,3)))</f>
        <v/>
      </c>
      <c r="D27" s="69"/>
      <c r="E27" s="70"/>
      <c r="F27" s="26"/>
      <c r="G27" s="27"/>
      <c r="H27" s="71" t="str">
        <f ca="1">IF(ISBLANK(INDIRECT(ADDRESS(K27*2+2,3))),"",INDIRECT(ADDRESS(K27*2+2,3)))</f>
        <v/>
      </c>
      <c r="I27" s="69"/>
      <c r="J27" s="69"/>
      <c r="K27" s="5">
        <v>2</v>
      </c>
      <c r="L27" s="41" t="s">
        <v>11</v>
      </c>
      <c r="M27" s="29"/>
    </row>
    <row r="28" spans="2:13" ht="30" customHeight="1" x14ac:dyDescent="0.25"/>
    <row r="29" spans="2:13" ht="30" customHeight="1" thickBot="1" x14ac:dyDescent="0.3">
      <c r="B29" s="68" t="s">
        <v>6</v>
      </c>
      <c r="C29" s="68"/>
      <c r="D29" s="68"/>
      <c r="E29" s="68"/>
      <c r="F29" s="68"/>
      <c r="G29" s="68"/>
      <c r="H29" s="68"/>
      <c r="I29" s="68"/>
      <c r="J29" s="68"/>
      <c r="K29" s="68"/>
    </row>
    <row r="30" spans="2:13" ht="30" customHeight="1" thickBot="1" x14ac:dyDescent="0.3">
      <c r="B30" s="5">
        <v>2</v>
      </c>
      <c r="C30" s="69" t="str">
        <f ca="1">IF(ISBLANK(INDIRECT(ADDRESS(B30*2+2,3))),"",INDIRECT(ADDRESS(B30*2+2,3)))</f>
        <v/>
      </c>
      <c r="D30" s="69"/>
      <c r="E30" s="70"/>
      <c r="F30" s="26"/>
      <c r="G30" s="27"/>
      <c r="H30" s="71" t="str">
        <f ca="1">IF(ISBLANK(INDIRECT(ADDRESS(K30*2+2,3))),"",INDIRECT(ADDRESS(K30*2+2,3)))</f>
        <v/>
      </c>
      <c r="I30" s="69"/>
      <c r="J30" s="69"/>
      <c r="K30" s="5">
        <v>6</v>
      </c>
      <c r="L30" s="41" t="s">
        <v>11</v>
      </c>
      <c r="M30" s="29"/>
    </row>
    <row r="31" spans="2:13" ht="30" customHeight="1" thickBot="1" x14ac:dyDescent="0.3">
      <c r="B31" s="5">
        <v>3</v>
      </c>
      <c r="C31" s="69" t="str">
        <f ca="1">IF(ISBLANK(INDIRECT(ADDRESS(B31*2+2,3))),"",INDIRECT(ADDRESS(B31*2+2,3)))</f>
        <v/>
      </c>
      <c r="D31" s="69"/>
      <c r="E31" s="70"/>
      <c r="F31" s="26"/>
      <c r="G31" s="27"/>
      <c r="H31" s="71" t="str">
        <f ca="1">IF(ISBLANK(INDIRECT(ADDRESS(K31*2+2,3))),"",INDIRECT(ADDRESS(K31*2+2,3)))</f>
        <v/>
      </c>
      <c r="I31" s="69"/>
      <c r="J31" s="69"/>
      <c r="K31" s="5">
        <v>1</v>
      </c>
      <c r="L31" s="41" t="s">
        <v>11</v>
      </c>
      <c r="M31" s="29"/>
    </row>
    <row r="32" spans="2:13" ht="30" customHeight="1" thickBot="1" x14ac:dyDescent="0.3">
      <c r="B32" s="5">
        <v>4</v>
      </c>
      <c r="C32" s="69" t="str">
        <f ca="1">IF(ISBLANK(INDIRECT(ADDRESS(B32*2+2,3))),"",INDIRECT(ADDRESS(B32*2+2,3)))</f>
        <v/>
      </c>
      <c r="D32" s="69"/>
      <c r="E32" s="70"/>
      <c r="F32" s="26"/>
      <c r="G32" s="27"/>
      <c r="H32" s="71" t="str">
        <f ca="1">IF(ISBLANK(INDIRECT(ADDRESS(K32*2+2,3))),"",INDIRECT(ADDRESS(K32*2+2,3)))</f>
        <v/>
      </c>
      <c r="I32" s="69"/>
      <c r="J32" s="69"/>
      <c r="K32" s="5">
        <v>5</v>
      </c>
      <c r="L32" s="41" t="s">
        <v>11</v>
      </c>
      <c r="M32" s="29"/>
    </row>
    <row r="33" spans="2:13" ht="30" customHeight="1" x14ac:dyDescent="0.25"/>
    <row r="34" spans="2:13" ht="30" customHeight="1" thickBot="1" x14ac:dyDescent="0.3">
      <c r="B34" s="68" t="s">
        <v>8</v>
      </c>
      <c r="C34" s="68"/>
      <c r="D34" s="68"/>
      <c r="E34" s="68"/>
      <c r="F34" s="68"/>
      <c r="G34" s="68"/>
      <c r="H34" s="68"/>
      <c r="I34" s="68"/>
      <c r="J34" s="68"/>
      <c r="K34" s="68"/>
    </row>
    <row r="35" spans="2:13" ht="30" customHeight="1" thickBot="1" x14ac:dyDescent="0.3">
      <c r="B35" s="5">
        <v>6</v>
      </c>
      <c r="C35" s="69" t="str">
        <f ca="1">IF(ISBLANK(INDIRECT(ADDRESS(B35*2+2,3))),"",INDIRECT(ADDRESS(B35*2+2,3)))</f>
        <v/>
      </c>
      <c r="D35" s="69"/>
      <c r="E35" s="70"/>
      <c r="F35" s="26"/>
      <c r="G35" s="27"/>
      <c r="H35" s="71" t="str">
        <f ca="1">IF(ISBLANK(INDIRECT(ADDRESS(K35*2+2,3))),"",INDIRECT(ADDRESS(K35*2+2,3)))</f>
        <v/>
      </c>
      <c r="I35" s="69"/>
      <c r="J35" s="69"/>
      <c r="K35" s="5">
        <v>5</v>
      </c>
      <c r="L35" s="41" t="s">
        <v>11</v>
      </c>
      <c r="M35" s="29"/>
    </row>
    <row r="36" spans="2:13" ht="30" customHeight="1" thickBot="1" x14ac:dyDescent="0.3">
      <c r="B36" s="5">
        <v>1</v>
      </c>
      <c r="C36" s="69" t="str">
        <f ca="1">IF(ISBLANK(INDIRECT(ADDRESS(B36*2+2,3))),"",INDIRECT(ADDRESS(B36*2+2,3)))</f>
        <v/>
      </c>
      <c r="D36" s="69"/>
      <c r="E36" s="70"/>
      <c r="F36" s="26"/>
      <c r="G36" s="27"/>
      <c r="H36" s="71" t="str">
        <f ca="1">IF(ISBLANK(INDIRECT(ADDRESS(K36*2+2,3))),"",INDIRECT(ADDRESS(K36*2+2,3)))</f>
        <v/>
      </c>
      <c r="I36" s="69"/>
      <c r="J36" s="69"/>
      <c r="K36" s="5">
        <v>4</v>
      </c>
      <c r="L36" s="41" t="s">
        <v>11</v>
      </c>
      <c r="M36" s="29"/>
    </row>
    <row r="37" spans="2:13" ht="30" customHeight="1" thickBot="1" x14ac:dyDescent="0.3">
      <c r="B37" s="5">
        <v>2</v>
      </c>
      <c r="C37" s="69" t="str">
        <f ca="1">IF(ISBLANK(INDIRECT(ADDRESS(B37*2+2,3))),"",INDIRECT(ADDRESS(B37*2+2,3)))</f>
        <v/>
      </c>
      <c r="D37" s="69"/>
      <c r="E37" s="70"/>
      <c r="F37" s="26"/>
      <c r="G37" s="27"/>
      <c r="H37" s="71" t="str">
        <f ca="1">IF(ISBLANK(INDIRECT(ADDRESS(K37*2+2,3))),"",INDIRECT(ADDRESS(K37*2+2,3)))</f>
        <v/>
      </c>
      <c r="I37" s="69"/>
      <c r="J37" s="69"/>
      <c r="K37" s="5">
        <v>3</v>
      </c>
      <c r="L37" s="41" t="s">
        <v>11</v>
      </c>
      <c r="M37" s="29"/>
    </row>
    <row r="38" spans="2:13" ht="30" customHeight="1" x14ac:dyDescent="0.25"/>
    <row r="39" spans="2:13" ht="30" customHeight="1" thickBot="1" x14ac:dyDescent="0.3">
      <c r="B39" s="68" t="s">
        <v>9</v>
      </c>
      <c r="C39" s="68"/>
      <c r="D39" s="68"/>
      <c r="E39" s="68"/>
      <c r="F39" s="68"/>
      <c r="G39" s="68"/>
      <c r="H39" s="68"/>
      <c r="I39" s="68"/>
      <c r="J39" s="68"/>
      <c r="K39" s="68"/>
    </row>
    <row r="40" spans="2:13" ht="30" customHeight="1" thickBot="1" x14ac:dyDescent="0.3">
      <c r="B40" s="5">
        <v>3</v>
      </c>
      <c r="C40" s="69" t="str">
        <f ca="1">IF(ISBLANK(INDIRECT(ADDRESS(B40*2+2,3))),"",INDIRECT(ADDRESS(B40*2+2,3)))</f>
        <v/>
      </c>
      <c r="D40" s="69"/>
      <c r="E40" s="70"/>
      <c r="F40" s="26"/>
      <c r="G40" s="27"/>
      <c r="H40" s="71" t="str">
        <f ca="1">IF(ISBLANK(INDIRECT(ADDRESS(K40*2+2,3))),"",INDIRECT(ADDRESS(K40*2+2,3)))</f>
        <v/>
      </c>
      <c r="I40" s="69"/>
      <c r="J40" s="69"/>
      <c r="K40" s="5">
        <v>6</v>
      </c>
      <c r="L40" s="41" t="s">
        <v>11</v>
      </c>
      <c r="M40" s="29"/>
    </row>
    <row r="41" spans="2:13" ht="30" customHeight="1" thickBot="1" x14ac:dyDescent="0.3">
      <c r="B41" s="5">
        <v>4</v>
      </c>
      <c r="C41" s="69" t="str">
        <f ca="1">IF(ISBLANK(INDIRECT(ADDRESS(B41*2+2,3))),"",INDIRECT(ADDRESS(B41*2+2,3)))</f>
        <v/>
      </c>
      <c r="D41" s="69"/>
      <c r="E41" s="70"/>
      <c r="F41" s="26"/>
      <c r="G41" s="27"/>
      <c r="H41" s="71" t="str">
        <f ca="1">IF(ISBLANK(INDIRECT(ADDRESS(K41*2+2,3))),"",INDIRECT(ADDRESS(K41*2+2,3)))</f>
        <v/>
      </c>
      <c r="I41" s="69"/>
      <c r="J41" s="69"/>
      <c r="K41" s="5">
        <v>2</v>
      </c>
      <c r="L41" s="41" t="s">
        <v>11</v>
      </c>
      <c r="M41" s="29"/>
    </row>
    <row r="42" spans="2:13" ht="30" customHeight="1" thickBot="1" x14ac:dyDescent="0.3">
      <c r="B42" s="5">
        <v>5</v>
      </c>
      <c r="C42" s="69" t="str">
        <f ca="1">IF(ISBLANK(INDIRECT(ADDRESS(B42*2+2,3))),"",INDIRECT(ADDRESS(B42*2+2,3)))</f>
        <v/>
      </c>
      <c r="D42" s="69"/>
      <c r="E42" s="70"/>
      <c r="F42" s="26"/>
      <c r="G42" s="27"/>
      <c r="H42" s="71" t="str">
        <f ca="1">IF(ISBLANK(INDIRECT(ADDRESS(K42*2+2,3))),"",INDIRECT(ADDRESS(K42*2+2,3)))</f>
        <v/>
      </c>
      <c r="I42" s="69"/>
      <c r="J42" s="69"/>
      <c r="K42" s="5">
        <v>1</v>
      </c>
      <c r="L42" s="41" t="s">
        <v>11</v>
      </c>
      <c r="M42" s="29"/>
    </row>
  </sheetData>
  <mergeCells count="61">
    <mergeCell ref="N4:N5"/>
    <mergeCell ref="B1:K1"/>
    <mergeCell ref="C3:E3"/>
    <mergeCell ref="B4:B5"/>
    <mergeCell ref="C4:E5"/>
    <mergeCell ref="L4:L5"/>
    <mergeCell ref="B6:B7"/>
    <mergeCell ref="C6:E7"/>
    <mergeCell ref="L6:L7"/>
    <mergeCell ref="N6:N7"/>
    <mergeCell ref="B8:B9"/>
    <mergeCell ref="C8:E9"/>
    <mergeCell ref="L8:L9"/>
    <mergeCell ref="N8:N9"/>
    <mergeCell ref="N14:N15"/>
    <mergeCell ref="B19:K19"/>
    <mergeCell ref="C20:E20"/>
    <mergeCell ref="H20:J20"/>
    <mergeCell ref="B10:B11"/>
    <mergeCell ref="C10:E11"/>
    <mergeCell ref="L10:L11"/>
    <mergeCell ref="N10:N11"/>
    <mergeCell ref="B12:B13"/>
    <mergeCell ref="C12:E13"/>
    <mergeCell ref="L12:L13"/>
    <mergeCell ref="N12:N13"/>
    <mergeCell ref="C25:E25"/>
    <mergeCell ref="H25:J25"/>
    <mergeCell ref="B14:B15"/>
    <mergeCell ref="C14:E15"/>
    <mergeCell ref="L14:L15"/>
    <mergeCell ref="C21:E21"/>
    <mergeCell ref="H21:J21"/>
    <mergeCell ref="C22:E22"/>
    <mergeCell ref="H22:J22"/>
    <mergeCell ref="B24:K24"/>
    <mergeCell ref="C35:E35"/>
    <mergeCell ref="H35:J35"/>
    <mergeCell ref="C26:E26"/>
    <mergeCell ref="H26:J26"/>
    <mergeCell ref="C27:E27"/>
    <mergeCell ref="H27:J27"/>
    <mergeCell ref="B29:K29"/>
    <mergeCell ref="C30:E30"/>
    <mergeCell ref="H30:J30"/>
    <mergeCell ref="C31:E31"/>
    <mergeCell ref="H31:J31"/>
    <mergeCell ref="C32:E32"/>
    <mergeCell ref="H32:J32"/>
    <mergeCell ref="B34:K34"/>
    <mergeCell ref="C41:E41"/>
    <mergeCell ref="H41:J41"/>
    <mergeCell ref="C42:E42"/>
    <mergeCell ref="H42:J42"/>
    <mergeCell ref="C36:E36"/>
    <mergeCell ref="H36:J36"/>
    <mergeCell ref="C37:E37"/>
    <mergeCell ref="H37:J37"/>
    <mergeCell ref="B39:K39"/>
    <mergeCell ref="C40:E40"/>
    <mergeCell ref="H40:J40"/>
  </mergeCells>
  <printOptions horizontalCentered="1"/>
  <pageMargins left="0.31496062992125984" right="0.31496062992125984" top="0.35433070866141736" bottom="0.55118110236220474" header="0.31496062992125984" footer="0.31496062992125984"/>
  <pageSetup paperSize="9" scale="69" orientation="portrait" horizontalDpi="4294967293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C3A98-4698-4ED1-A86E-C9548877AB8A}">
  <dimension ref="A1:O40"/>
  <sheetViews>
    <sheetView tabSelected="1" zoomScaleNormal="100" workbookViewId="0">
      <selection activeCell="P36" sqref="P36"/>
    </sheetView>
  </sheetViews>
  <sheetFormatPr defaultRowHeight="15" customHeight="1" x14ac:dyDescent="0.25"/>
  <cols>
    <col min="1" max="1" width="9.140625" style="30"/>
    <col min="2" max="15" width="9.140625" style="29" customWidth="1"/>
    <col min="16" max="16384" width="9.140625" style="29"/>
  </cols>
  <sheetData>
    <row r="1" spans="2:13" ht="59.25" customHeight="1" x14ac:dyDescent="0.25">
      <c r="B1" s="124" t="s">
        <v>32</v>
      </c>
      <c r="C1" s="96"/>
      <c r="D1" s="96"/>
      <c r="E1" s="96"/>
      <c r="F1" s="96"/>
      <c r="G1" s="96"/>
      <c r="H1" s="96"/>
      <c r="I1" s="96"/>
      <c r="J1" s="96"/>
      <c r="K1" s="96"/>
    </row>
    <row r="2" spans="2:13" ht="15" customHeight="1" x14ac:dyDescent="0.25">
      <c r="C2" s="42"/>
    </row>
    <row r="3" spans="2:13" ht="15" customHeight="1" x14ac:dyDescent="0.25">
      <c r="C3" s="42"/>
    </row>
    <row r="4" spans="2:13" ht="15" customHeight="1" x14ac:dyDescent="0.25">
      <c r="B4" s="119" t="s">
        <v>24</v>
      </c>
      <c r="C4" s="120"/>
      <c r="D4" s="28">
        <v>5</v>
      </c>
      <c r="E4" s="32"/>
    </row>
    <row r="5" spans="2:13" ht="15" customHeight="1" x14ac:dyDescent="0.25">
      <c r="C5" s="42"/>
      <c r="E5" s="33"/>
    </row>
    <row r="6" spans="2:13" ht="15" customHeight="1" x14ac:dyDescent="0.25">
      <c r="B6" s="41" t="s">
        <v>11</v>
      </c>
      <c r="C6" s="42">
        <v>5</v>
      </c>
      <c r="E6" s="34"/>
      <c r="F6" s="121" t="str">
        <f>IF(ISBLANK(D4),"",IF(D4&gt;D8,B4,B8))</f>
        <v>Зубова</v>
      </c>
      <c r="G6" s="120"/>
      <c r="H6" s="28">
        <v>6</v>
      </c>
      <c r="I6" s="32"/>
    </row>
    <row r="7" spans="2:13" ht="15" customHeight="1" x14ac:dyDescent="0.25">
      <c r="C7" s="42"/>
      <c r="E7" s="34"/>
      <c r="I7" s="33"/>
    </row>
    <row r="8" spans="2:13" ht="15" customHeight="1" x14ac:dyDescent="0.25">
      <c r="B8" s="119" t="s">
        <v>28</v>
      </c>
      <c r="C8" s="120"/>
      <c r="D8" s="28">
        <v>12</v>
      </c>
      <c r="E8" s="35"/>
      <c r="I8" s="34"/>
    </row>
    <row r="9" spans="2:13" ht="15" customHeight="1" x14ac:dyDescent="0.25">
      <c r="C9" s="42"/>
      <c r="I9" s="34"/>
    </row>
    <row r="10" spans="2:13" ht="15" customHeight="1" x14ac:dyDescent="0.25">
      <c r="C10" s="42"/>
      <c r="F10" s="41" t="s">
        <v>11</v>
      </c>
      <c r="G10" s="29">
        <v>7</v>
      </c>
      <c r="H10" s="42"/>
      <c r="I10" s="34"/>
      <c r="J10" s="121" t="str">
        <f>IF(ISBLANK(H6),"",IF(H6&gt;H14,F6,F14))</f>
        <v>Тихомирова</v>
      </c>
      <c r="K10" s="119"/>
      <c r="L10" s="28">
        <v>11</v>
      </c>
      <c r="M10" s="32"/>
    </row>
    <row r="11" spans="2:13" ht="15" customHeight="1" x14ac:dyDescent="0.25">
      <c r="C11" s="42"/>
      <c r="I11" s="34"/>
      <c r="M11" s="33"/>
    </row>
    <row r="12" spans="2:13" ht="15" customHeight="1" x14ac:dyDescent="0.25">
      <c r="B12" s="119" t="s">
        <v>22</v>
      </c>
      <c r="C12" s="120"/>
      <c r="D12" s="28">
        <v>12</v>
      </c>
      <c r="E12" s="32"/>
      <c r="I12" s="34"/>
      <c r="M12" s="34"/>
    </row>
    <row r="13" spans="2:13" ht="15" customHeight="1" x14ac:dyDescent="0.25">
      <c r="C13" s="42"/>
      <c r="E13" s="33"/>
      <c r="I13" s="34"/>
      <c r="M13" s="34"/>
    </row>
    <row r="14" spans="2:13" ht="15" customHeight="1" x14ac:dyDescent="0.25">
      <c r="B14" s="41" t="s">
        <v>11</v>
      </c>
      <c r="C14" s="42">
        <v>6</v>
      </c>
      <c r="E14" s="34"/>
      <c r="F14" s="121" t="str">
        <f>IF(ISBLANK(D12),"",IF(D12&gt;D16,B12,B16))</f>
        <v>Тихомирова</v>
      </c>
      <c r="G14" s="120"/>
      <c r="H14" s="28">
        <v>10</v>
      </c>
      <c r="I14" s="35"/>
      <c r="M14" s="34"/>
    </row>
    <row r="15" spans="2:13" ht="15" customHeight="1" x14ac:dyDescent="0.25">
      <c r="E15" s="34"/>
      <c r="M15" s="34"/>
    </row>
    <row r="16" spans="2:13" ht="15" customHeight="1" x14ac:dyDescent="0.25">
      <c r="B16" s="119" t="s">
        <v>29</v>
      </c>
      <c r="C16" s="120"/>
      <c r="D16" s="28">
        <v>2</v>
      </c>
      <c r="E16" s="35"/>
      <c r="M16" s="34"/>
    </row>
    <row r="17" spans="2:15" ht="15" customHeight="1" x14ac:dyDescent="0.25">
      <c r="M17" s="34"/>
    </row>
    <row r="18" spans="2:15" ht="15" customHeight="1" x14ac:dyDescent="0.25">
      <c r="B18" s="41"/>
      <c r="J18" s="41" t="s">
        <v>11</v>
      </c>
      <c r="K18" s="29">
        <v>6</v>
      </c>
      <c r="L18" s="42"/>
      <c r="M18" s="34"/>
      <c r="N18" s="140" t="str">
        <f>IF(ISBLANK(L10),"",IF(L10&gt;L26,J10,J26))</f>
        <v>Савченко</v>
      </c>
      <c r="O18" s="141"/>
    </row>
    <row r="19" spans="2:15" ht="15" customHeight="1" x14ac:dyDescent="0.25">
      <c r="M19" s="34"/>
    </row>
    <row r="20" spans="2:15" ht="15" customHeight="1" x14ac:dyDescent="0.25">
      <c r="B20" s="119" t="s">
        <v>27</v>
      </c>
      <c r="C20" s="120"/>
      <c r="D20" s="28">
        <v>13</v>
      </c>
      <c r="E20" s="32"/>
      <c r="M20" s="34"/>
    </row>
    <row r="21" spans="2:15" ht="15" customHeight="1" x14ac:dyDescent="0.25">
      <c r="E21" s="33"/>
      <c r="M21" s="34"/>
    </row>
    <row r="22" spans="2:15" ht="15" customHeight="1" x14ac:dyDescent="0.25">
      <c r="B22" s="41" t="s">
        <v>11</v>
      </c>
      <c r="C22" s="42">
        <v>7</v>
      </c>
      <c r="E22" s="34"/>
      <c r="F22" s="121" t="str">
        <f>IF(ISBLANK(D20),"",IF(D20&gt;D24,B20,B24))</f>
        <v>Савченко</v>
      </c>
      <c r="G22" s="120"/>
      <c r="H22" s="28">
        <v>9</v>
      </c>
      <c r="I22" s="32"/>
      <c r="M22" s="34"/>
    </row>
    <row r="23" spans="2:15" ht="15" customHeight="1" x14ac:dyDescent="0.25">
      <c r="E23" s="34"/>
      <c r="I23" s="33"/>
      <c r="M23" s="34"/>
    </row>
    <row r="24" spans="2:15" ht="15" customHeight="1" x14ac:dyDescent="0.25">
      <c r="B24" s="119" t="s">
        <v>23</v>
      </c>
      <c r="C24" s="120"/>
      <c r="D24" s="28">
        <v>9</v>
      </c>
      <c r="E24" s="35"/>
      <c r="I24" s="34"/>
      <c r="M24" s="34"/>
    </row>
    <row r="25" spans="2:15" ht="15" customHeight="1" x14ac:dyDescent="0.25">
      <c r="I25" s="34"/>
      <c r="M25" s="34"/>
    </row>
    <row r="26" spans="2:15" ht="15" customHeight="1" x14ac:dyDescent="0.25">
      <c r="F26" s="41" t="s">
        <v>11</v>
      </c>
      <c r="G26" s="29">
        <v>5</v>
      </c>
      <c r="H26" s="42"/>
      <c r="I26" s="34"/>
      <c r="J26" s="121" t="str">
        <f>IF(ISBLANK(H22),"",IF(H22&gt;H30,F22,F30))</f>
        <v>Савченко</v>
      </c>
      <c r="K26" s="120"/>
      <c r="L26" s="28">
        <v>13</v>
      </c>
      <c r="M26" s="35"/>
    </row>
    <row r="27" spans="2:15" ht="15" customHeight="1" x14ac:dyDescent="0.25">
      <c r="I27" s="34"/>
    </row>
    <row r="28" spans="2:15" ht="15" customHeight="1" x14ac:dyDescent="0.25">
      <c r="B28" s="119" t="s">
        <v>26</v>
      </c>
      <c r="C28" s="120"/>
      <c r="D28" s="28">
        <v>5</v>
      </c>
      <c r="E28" s="32"/>
      <c r="I28" s="34"/>
    </row>
    <row r="29" spans="2:15" ht="15" customHeight="1" x14ac:dyDescent="0.25">
      <c r="E29" s="33"/>
      <c r="I29" s="34"/>
    </row>
    <row r="30" spans="2:15" ht="15" customHeight="1" x14ac:dyDescent="0.25">
      <c r="B30" s="41" t="s">
        <v>11</v>
      </c>
      <c r="C30" s="42">
        <v>8</v>
      </c>
      <c r="E30" s="34"/>
      <c r="F30" s="121" t="str">
        <f>IF(ISBLANK(D28),"",IF(D28&gt;D32,B28,B32))</f>
        <v>Коппа</v>
      </c>
      <c r="G30" s="120"/>
      <c r="H30" s="28">
        <v>4</v>
      </c>
      <c r="I30" s="35"/>
    </row>
    <row r="31" spans="2:15" ht="15" customHeight="1" x14ac:dyDescent="0.25">
      <c r="E31" s="34"/>
    </row>
    <row r="32" spans="2:15" ht="15" customHeight="1" x14ac:dyDescent="0.25">
      <c r="B32" s="119" t="s">
        <v>20</v>
      </c>
      <c r="C32" s="120"/>
      <c r="D32" s="28">
        <v>12</v>
      </c>
      <c r="E32" s="35"/>
    </row>
    <row r="36" spans="2:7" ht="15" customHeight="1" x14ac:dyDescent="0.25">
      <c r="B36" s="119" t="str">
        <f>IF(ISBLANK(H6),"",IF(H6&gt;H14,F14,F6))</f>
        <v>Зубова</v>
      </c>
      <c r="C36" s="120"/>
      <c r="D36" s="28">
        <v>13</v>
      </c>
      <c r="E36" s="32"/>
      <c r="F36" s="122"/>
      <c r="G36" s="122"/>
    </row>
    <row r="37" spans="2:7" ht="15" customHeight="1" x14ac:dyDescent="0.25">
      <c r="E37" s="33"/>
    </row>
    <row r="38" spans="2:7" ht="15" customHeight="1" x14ac:dyDescent="0.25">
      <c r="B38" s="41" t="s">
        <v>11</v>
      </c>
      <c r="C38" s="29">
        <v>8</v>
      </c>
      <c r="E38" s="34"/>
      <c r="F38" s="121" t="str">
        <f>IF(ISBLANK(D36),"",IF(D36&gt;D40,B36,B40))</f>
        <v>Зубова</v>
      </c>
      <c r="G38" s="119"/>
    </row>
    <row r="39" spans="2:7" ht="15" customHeight="1" x14ac:dyDescent="0.25">
      <c r="E39" s="34"/>
    </row>
    <row r="40" spans="2:7" ht="15" customHeight="1" x14ac:dyDescent="0.25">
      <c r="B40" s="119" t="str">
        <f>IF(ISBLANK(H22),"",IF(H22&gt;H30,F30,F22))</f>
        <v>Коппа</v>
      </c>
      <c r="C40" s="120"/>
      <c r="D40" s="28">
        <v>4</v>
      </c>
      <c r="E40" s="35"/>
    </row>
  </sheetData>
  <mergeCells count="20">
    <mergeCell ref="B12:C12"/>
    <mergeCell ref="F14:G14"/>
    <mergeCell ref="B16:C16"/>
    <mergeCell ref="B1:K1"/>
    <mergeCell ref="B4:C4"/>
    <mergeCell ref="F6:G6"/>
    <mergeCell ref="B8:C8"/>
    <mergeCell ref="J10:K10"/>
    <mergeCell ref="N18:O18"/>
    <mergeCell ref="B20:C20"/>
    <mergeCell ref="F22:G22"/>
    <mergeCell ref="F38:G38"/>
    <mergeCell ref="B40:C40"/>
    <mergeCell ref="J26:K26"/>
    <mergeCell ref="B28:C28"/>
    <mergeCell ref="F30:G30"/>
    <mergeCell ref="B32:C32"/>
    <mergeCell ref="B36:C36"/>
    <mergeCell ref="F36:G36"/>
    <mergeCell ref="B24:C24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1200" verticalDpi="1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59B88-1423-4A0D-8660-85CEF7DC8F52}">
  <dimension ref="A1:O40"/>
  <sheetViews>
    <sheetView zoomScaleNormal="100" workbookViewId="0">
      <selection activeCell="K34" sqref="K34"/>
    </sheetView>
  </sheetViews>
  <sheetFormatPr defaultRowHeight="15" customHeight="1" x14ac:dyDescent="0.25"/>
  <cols>
    <col min="1" max="1" width="9.140625" style="30"/>
    <col min="2" max="15" width="9.140625" style="29" customWidth="1"/>
    <col min="16" max="16384" width="9.140625" style="29"/>
  </cols>
  <sheetData>
    <row r="1" spans="2:13" ht="59.25" customHeight="1" x14ac:dyDescent="0.25">
      <c r="B1" s="124" t="s">
        <v>18</v>
      </c>
      <c r="C1" s="96"/>
      <c r="D1" s="96"/>
      <c r="E1" s="96"/>
      <c r="F1" s="96"/>
      <c r="G1" s="96"/>
      <c r="H1" s="96"/>
      <c r="I1" s="96"/>
      <c r="J1" s="96"/>
      <c r="K1" s="96"/>
    </row>
    <row r="2" spans="2:13" ht="15" customHeight="1" x14ac:dyDescent="0.25">
      <c r="C2" s="42"/>
    </row>
    <row r="3" spans="2:13" ht="15" customHeight="1" x14ac:dyDescent="0.25">
      <c r="C3" s="42"/>
    </row>
    <row r="4" spans="2:13" ht="15" customHeight="1" x14ac:dyDescent="0.25">
      <c r="B4" s="119" t="str">
        <f ca="1">IF(LEFT(A5,1)="-",IF(ISBLANK(INDIRECT(ADDRESS(2^MID(A5,2,1)+2+(MID(A5,3,2)-1)*2^(MID(A5,2,1)+2),MID(A5,2,1)*4,,,A4))),"",IF(INDIRECT(ADDRESS(2^MID(A5,2,1)+2+(MID(A5,3,2)-1)*2^(MID(A5,2,1)+2),MID(A5,2,1)*4,,,A4))&gt;INDIRECT(ADDRESS(2^(1+MID(A5,2,1))+2^MID(A5,2,1)+2+(MID(A5,3,2)-1)*2^(MID(A5,2,1)+2),MID(A5,2,1)*4,,,A4)),INDIRECT(ADDRESS(2^(1+MID(A5,2,1))+2^MID(A5,2,1)+2+(MID(A5,3,2)-1)*2^(MID(A5,2,1)+2),MID(A5,2,1)*4-2,,,A4)),INDIRECT(ADDRESS(2^MID(A5,2,1)+2+(MID(A5,3,2)-1)*2^(MID(A5,2,1)+2),MID(A5,2,1)*4-2,,,A4)))),IF(LEFT(A4,1)="X",IFERROR(INDIRECT(ADDRESS(MATCH(A5,OFFSET(INDIRECT(ADDRESS(1,3,,,A4)),0,0,200,1),0),2,,,A4)),""),IFERROR(INDIRECT(ADDRESS(MATCH(A5,OFFSET(INDIRECT(ADDRESS(3,2,,,A4)),1,6+MAX(OFFSET(INDIRECT(ADDRESS(3,2,,,A4)),0,0,1,20)),2*MAX(OFFSET(INDIRECT(ADDRESS(3,2,,,A4)),0,0,1,20)),1),0)+3,3,,,A4)),"")))</f>
        <v/>
      </c>
      <c r="C4" s="120"/>
      <c r="D4" s="28"/>
      <c r="E4" s="32"/>
    </row>
    <row r="5" spans="2:13" ht="15" customHeight="1" x14ac:dyDescent="0.25">
      <c r="C5" s="42"/>
      <c r="E5" s="33"/>
    </row>
    <row r="6" spans="2:13" ht="15" customHeight="1" x14ac:dyDescent="0.25">
      <c r="B6" s="41" t="s">
        <v>11</v>
      </c>
      <c r="C6" s="42"/>
      <c r="E6" s="34"/>
      <c r="F6" s="121" t="str">
        <f>IF(ISBLANK(D4),"",IF(D4&gt;D8,B4,B8))</f>
        <v/>
      </c>
      <c r="G6" s="120"/>
      <c r="H6" s="28"/>
      <c r="I6" s="32"/>
    </row>
    <row r="7" spans="2:13" ht="15" customHeight="1" x14ac:dyDescent="0.25">
      <c r="C7" s="42"/>
      <c r="E7" s="34"/>
      <c r="I7" s="33"/>
    </row>
    <row r="8" spans="2:13" ht="15" customHeight="1" x14ac:dyDescent="0.25">
      <c r="B8" s="119" t="str">
        <f ca="1">IF(LEFT(A9,1)="-",IF(ISBLANK(INDIRECT(ADDRESS(2^MID(A9,2,1)+2+(MID(A9,3,2)-1)*2^(MID(A9,2,1)+2),MID(A9,2,1)*4,,,A8))),"",IF(INDIRECT(ADDRESS(2^MID(A9,2,1)+2+(MID(A9,3,2)-1)*2^(MID(A9,2,1)+2),MID(A9,2,1)*4,,,A8))&gt;INDIRECT(ADDRESS(2^(1+MID(A9,2,1))+2^MID(A9,2,1)+2+(MID(A9,3,2)-1)*2^(MID(A9,2,1)+2),MID(A9,2,1)*4,,,A8)),INDIRECT(ADDRESS(2^(1+MID(A9,2,1))+2^MID(A9,2,1)+2+(MID(A9,3,2)-1)*2^(MID(A9,2,1)+2),MID(A9,2,1)*4-2,,,A8)),INDIRECT(ADDRESS(2^MID(A9,2,1)+2+(MID(A9,3,2)-1)*2^(MID(A9,2,1)+2),MID(A9,2,1)*4-2,,,A8)))),IF(LEFT(A8,1)="X",IFERROR(INDIRECT(ADDRESS(MATCH(A9,OFFSET(INDIRECT(ADDRESS(1,3,,,A8)),0,0,200,1),0),2,,,A8)),""),IFERROR(INDIRECT(ADDRESS(MATCH(A9,OFFSET(INDIRECT(ADDRESS(3,2,,,A8)),1,6+MAX(OFFSET(INDIRECT(ADDRESS(3,2,,,A8)),0,0,1,20)),2*MAX(OFFSET(INDIRECT(ADDRESS(3,2,,,A8)),0,0,1,20)),1),0)+3,3,,,A8)),"")))</f>
        <v/>
      </c>
      <c r="C8" s="120"/>
      <c r="D8" s="28"/>
      <c r="E8" s="35"/>
      <c r="I8" s="34"/>
    </row>
    <row r="9" spans="2:13" ht="15" customHeight="1" x14ac:dyDescent="0.25">
      <c r="C9" s="42"/>
      <c r="I9" s="34"/>
    </row>
    <row r="10" spans="2:13" ht="15" customHeight="1" x14ac:dyDescent="0.25">
      <c r="C10" s="42"/>
      <c r="F10" s="41" t="s">
        <v>11</v>
      </c>
      <c r="H10" s="42"/>
      <c r="I10" s="34"/>
      <c r="J10" s="121" t="str">
        <f>IF(ISBLANK(H6),"",IF(H6&gt;H14,F6,F14))</f>
        <v/>
      </c>
      <c r="K10" s="119"/>
      <c r="L10" s="28"/>
      <c r="M10" s="32"/>
    </row>
    <row r="11" spans="2:13" ht="15" customHeight="1" x14ac:dyDescent="0.25">
      <c r="C11" s="42"/>
      <c r="I11" s="34"/>
      <c r="M11" s="33"/>
    </row>
    <row r="12" spans="2:13" ht="15" customHeight="1" x14ac:dyDescent="0.25">
      <c r="B12" s="119" t="str">
        <f ca="1">IF(LEFT(A13,1)="-",IF(ISBLANK(INDIRECT(ADDRESS(2^MID(A13,2,1)+2+(MID(A13,3,2)-1)*2^(MID(A13,2,1)+2),MID(A13,2,1)*4,,,A12))),"",IF(INDIRECT(ADDRESS(2^MID(A13,2,1)+2+(MID(A13,3,2)-1)*2^(MID(A13,2,1)+2),MID(A13,2,1)*4,,,A12))&gt;INDIRECT(ADDRESS(2^(1+MID(A13,2,1))+2^MID(A13,2,1)+2+(MID(A13,3,2)-1)*2^(MID(A13,2,1)+2),MID(A13,2,1)*4,,,A12)),INDIRECT(ADDRESS(2^(1+MID(A13,2,1))+2^MID(A13,2,1)+2+(MID(A13,3,2)-1)*2^(MID(A13,2,1)+2),MID(A13,2,1)*4-2,,,A12)),INDIRECT(ADDRESS(2^MID(A13,2,1)+2+(MID(A13,3,2)-1)*2^(MID(A13,2,1)+2),MID(A13,2,1)*4-2,,,A12)))),IF(LEFT(A12,1)="X",IFERROR(INDIRECT(ADDRESS(MATCH(A13,OFFSET(INDIRECT(ADDRESS(1,3,,,A12)),0,0,200,1),0),2,,,A12)),""),IFERROR(INDIRECT(ADDRESS(MATCH(A13,OFFSET(INDIRECT(ADDRESS(3,2,,,A12)),1,6+MAX(OFFSET(INDIRECT(ADDRESS(3,2,,,A12)),0,0,1,20)),2*MAX(OFFSET(INDIRECT(ADDRESS(3,2,,,A12)),0,0,1,20)),1),0)+3,3,,,A12)),"")))</f>
        <v/>
      </c>
      <c r="C12" s="120"/>
      <c r="D12" s="28"/>
      <c r="E12" s="32"/>
      <c r="I12" s="34"/>
      <c r="M12" s="34"/>
    </row>
    <row r="13" spans="2:13" ht="15" customHeight="1" x14ac:dyDescent="0.25">
      <c r="C13" s="42"/>
      <c r="E13" s="33"/>
      <c r="I13" s="34"/>
      <c r="M13" s="34"/>
    </row>
    <row r="14" spans="2:13" ht="15" customHeight="1" x14ac:dyDescent="0.25">
      <c r="B14" s="41" t="s">
        <v>11</v>
      </c>
      <c r="C14" s="42"/>
      <c r="E14" s="34"/>
      <c r="F14" s="121" t="str">
        <f>IF(ISBLANK(D12),"",IF(D12&gt;D16,B12,B16))</f>
        <v/>
      </c>
      <c r="G14" s="120"/>
      <c r="H14" s="28"/>
      <c r="I14" s="35"/>
      <c r="M14" s="34"/>
    </row>
    <row r="15" spans="2:13" ht="15" customHeight="1" x14ac:dyDescent="0.25">
      <c r="E15" s="34"/>
      <c r="M15" s="34"/>
    </row>
    <row r="16" spans="2:13" ht="15" customHeight="1" x14ac:dyDescent="0.25">
      <c r="B16" s="119" t="str">
        <f ca="1">IF(LEFT(A17,1)="-",IF(ISBLANK(INDIRECT(ADDRESS(2^MID(A17,2,1)+2+(MID(A17,3,2)-1)*2^(MID(A17,2,1)+2),MID(A17,2,1)*4,,,A16))),"",IF(INDIRECT(ADDRESS(2^MID(A17,2,1)+2+(MID(A17,3,2)-1)*2^(MID(A17,2,1)+2),MID(A17,2,1)*4,,,A16))&gt;INDIRECT(ADDRESS(2^(1+MID(A17,2,1))+2^MID(A17,2,1)+2+(MID(A17,3,2)-1)*2^(MID(A17,2,1)+2),MID(A17,2,1)*4,,,A16)),INDIRECT(ADDRESS(2^(1+MID(A17,2,1))+2^MID(A17,2,1)+2+(MID(A17,3,2)-1)*2^(MID(A17,2,1)+2),MID(A17,2,1)*4-2,,,A16)),INDIRECT(ADDRESS(2^MID(A17,2,1)+2+(MID(A17,3,2)-1)*2^(MID(A17,2,1)+2),MID(A17,2,1)*4-2,,,A16)))),IF(LEFT(A16,1)="X",IFERROR(INDIRECT(ADDRESS(MATCH(A17,OFFSET(INDIRECT(ADDRESS(1,3,,,A16)),0,0,200,1),0),2,,,A16)),""),IFERROR(INDIRECT(ADDRESS(MATCH(A17,OFFSET(INDIRECT(ADDRESS(3,2,,,A16)),1,6+MAX(OFFSET(INDIRECT(ADDRESS(3,2,,,A16)),0,0,1,20)),2*MAX(OFFSET(INDIRECT(ADDRESS(3,2,,,A16)),0,0,1,20)),1),0)+3,3,,,A16)),"")))</f>
        <v/>
      </c>
      <c r="C16" s="120"/>
      <c r="D16" s="28"/>
      <c r="E16" s="35"/>
      <c r="M16" s="34"/>
    </row>
    <row r="17" spans="2:15" ht="15" customHeight="1" x14ac:dyDescent="0.25">
      <c r="M17" s="34"/>
    </row>
    <row r="18" spans="2:15" ht="15" customHeight="1" x14ac:dyDescent="0.25">
      <c r="B18" s="41"/>
      <c r="J18" s="41" t="s">
        <v>11</v>
      </c>
      <c r="L18" s="42"/>
      <c r="M18" s="34"/>
      <c r="N18" s="121" t="str">
        <f>IF(ISBLANK(L10),"",IF(L10&gt;L26,J10,J26))</f>
        <v/>
      </c>
      <c r="O18" s="119"/>
    </row>
    <row r="19" spans="2:15" ht="15" customHeight="1" x14ac:dyDescent="0.25">
      <c r="M19" s="34"/>
    </row>
    <row r="20" spans="2:15" ht="15" customHeight="1" x14ac:dyDescent="0.25">
      <c r="B20" s="119" t="str">
        <f ca="1">IF(LEFT(A21,1)="-",IF(ISBLANK(INDIRECT(ADDRESS(2^MID(A21,2,1)+2+(MID(A21,3,2)-1)*2^(MID(A21,2,1)+2),MID(A21,2,1)*4,,,A20))),"",IF(INDIRECT(ADDRESS(2^MID(A21,2,1)+2+(MID(A21,3,2)-1)*2^(MID(A21,2,1)+2),MID(A21,2,1)*4,,,A20))&gt;INDIRECT(ADDRESS(2^(1+MID(A21,2,1))+2^MID(A21,2,1)+2+(MID(A21,3,2)-1)*2^(MID(A21,2,1)+2),MID(A21,2,1)*4,,,A20)),INDIRECT(ADDRESS(2^(1+MID(A21,2,1))+2^MID(A21,2,1)+2+(MID(A21,3,2)-1)*2^(MID(A21,2,1)+2),MID(A21,2,1)*4-2,,,A20)),INDIRECT(ADDRESS(2^MID(A21,2,1)+2+(MID(A21,3,2)-1)*2^(MID(A21,2,1)+2),MID(A21,2,1)*4-2,,,A20)))),IF(LEFT(A20,1)="X",IFERROR(INDIRECT(ADDRESS(MATCH(A21,OFFSET(INDIRECT(ADDRESS(1,3,,,A20)),0,0,200,1),0),2,,,A20)),""),IFERROR(INDIRECT(ADDRESS(MATCH(A21,OFFSET(INDIRECT(ADDRESS(3,2,,,A20)),1,6+MAX(OFFSET(INDIRECT(ADDRESS(3,2,,,A20)),0,0,1,20)),2*MAX(OFFSET(INDIRECT(ADDRESS(3,2,,,A20)),0,0,1,20)),1),0)+3,3,,,A20)),"")))</f>
        <v/>
      </c>
      <c r="C20" s="120"/>
      <c r="D20" s="28"/>
      <c r="E20" s="32"/>
      <c r="M20" s="34"/>
    </row>
    <row r="21" spans="2:15" ht="15" customHeight="1" x14ac:dyDescent="0.25">
      <c r="E21" s="33"/>
      <c r="M21" s="34"/>
    </row>
    <row r="22" spans="2:15" ht="15" customHeight="1" x14ac:dyDescent="0.25">
      <c r="B22" s="41" t="s">
        <v>11</v>
      </c>
      <c r="C22" s="42"/>
      <c r="E22" s="34"/>
      <c r="F22" s="121" t="str">
        <f>IF(ISBLANK(D20),"",IF(D20&gt;D24,B20,B24))</f>
        <v/>
      </c>
      <c r="G22" s="120"/>
      <c r="H22" s="28"/>
      <c r="I22" s="32"/>
      <c r="M22" s="34"/>
    </row>
    <row r="23" spans="2:15" ht="15" customHeight="1" x14ac:dyDescent="0.25">
      <c r="E23" s="34"/>
      <c r="I23" s="33"/>
      <c r="M23" s="34"/>
    </row>
    <row r="24" spans="2:15" ht="15" customHeight="1" x14ac:dyDescent="0.25">
      <c r="B24" s="119" t="str">
        <f ca="1">IF(LEFT(A25,1)="-",IF(ISBLANK(INDIRECT(ADDRESS(2^MID(A25,2,1)+2+(MID(A25,3,2)-1)*2^(MID(A25,2,1)+2),MID(A25,2,1)*4,,,A24))),"",IF(INDIRECT(ADDRESS(2^MID(A25,2,1)+2+(MID(A25,3,2)-1)*2^(MID(A25,2,1)+2),MID(A25,2,1)*4,,,A24))&gt;INDIRECT(ADDRESS(2^(1+MID(A25,2,1))+2^MID(A25,2,1)+2+(MID(A25,3,2)-1)*2^(MID(A25,2,1)+2),MID(A25,2,1)*4,,,A24)),INDIRECT(ADDRESS(2^(1+MID(A25,2,1))+2^MID(A25,2,1)+2+(MID(A25,3,2)-1)*2^(MID(A25,2,1)+2),MID(A25,2,1)*4-2,,,A24)),INDIRECT(ADDRESS(2^MID(A25,2,1)+2+(MID(A25,3,2)-1)*2^(MID(A25,2,1)+2),MID(A25,2,1)*4-2,,,A24)))),IF(LEFT(A24,1)="X",IFERROR(INDIRECT(ADDRESS(MATCH(A25,OFFSET(INDIRECT(ADDRESS(1,3,,,A24)),0,0,200,1),0),2,,,A24)),""),IFERROR(INDIRECT(ADDRESS(MATCH(A25,OFFSET(INDIRECT(ADDRESS(3,2,,,A24)),1,6+MAX(OFFSET(INDIRECT(ADDRESS(3,2,,,A24)),0,0,1,20)),2*MAX(OFFSET(INDIRECT(ADDRESS(3,2,,,A24)),0,0,1,20)),1),0)+3,3,,,A24)),"")))</f>
        <v/>
      </c>
      <c r="C24" s="120"/>
      <c r="D24" s="28"/>
      <c r="E24" s="35"/>
      <c r="I24" s="34"/>
      <c r="M24" s="34"/>
    </row>
    <row r="25" spans="2:15" ht="15" customHeight="1" x14ac:dyDescent="0.25">
      <c r="I25" s="34"/>
      <c r="M25" s="34"/>
    </row>
    <row r="26" spans="2:15" ht="15" customHeight="1" x14ac:dyDescent="0.25">
      <c r="F26" s="41" t="s">
        <v>11</v>
      </c>
      <c r="H26" s="42"/>
      <c r="I26" s="34"/>
      <c r="J26" s="121" t="str">
        <f>IF(ISBLANK(H22),"",IF(H22&gt;H30,F22,F30))</f>
        <v/>
      </c>
      <c r="K26" s="120"/>
      <c r="L26" s="28"/>
      <c r="M26" s="35"/>
    </row>
    <row r="27" spans="2:15" ht="15" customHeight="1" x14ac:dyDescent="0.25">
      <c r="I27" s="34"/>
    </row>
    <row r="28" spans="2:15" ht="15" customHeight="1" x14ac:dyDescent="0.25">
      <c r="B28" s="119" t="str">
        <f ca="1">IF(LEFT(A29,1)="-",IF(ISBLANK(INDIRECT(ADDRESS(2^MID(A29,2,1)+2+(MID(A29,3,2)-1)*2^(MID(A29,2,1)+2),MID(A29,2,1)*4,,,A28))),"",IF(INDIRECT(ADDRESS(2^MID(A29,2,1)+2+(MID(A29,3,2)-1)*2^(MID(A29,2,1)+2),MID(A29,2,1)*4,,,A28))&gt;INDIRECT(ADDRESS(2^(1+MID(A29,2,1))+2^MID(A29,2,1)+2+(MID(A29,3,2)-1)*2^(MID(A29,2,1)+2),MID(A29,2,1)*4,,,A28)),INDIRECT(ADDRESS(2^(1+MID(A29,2,1))+2^MID(A29,2,1)+2+(MID(A29,3,2)-1)*2^(MID(A29,2,1)+2),MID(A29,2,1)*4-2,,,A28)),INDIRECT(ADDRESS(2^MID(A29,2,1)+2+(MID(A29,3,2)-1)*2^(MID(A29,2,1)+2),MID(A29,2,1)*4-2,,,A28)))),IF(LEFT(A28,1)="X",IFERROR(INDIRECT(ADDRESS(MATCH(A29,OFFSET(INDIRECT(ADDRESS(1,3,,,A28)),0,0,200,1),0),2,,,A28)),""),IFERROR(INDIRECT(ADDRESS(MATCH(A29,OFFSET(INDIRECT(ADDRESS(3,2,,,A28)),1,6+MAX(OFFSET(INDIRECT(ADDRESS(3,2,,,A28)),0,0,1,20)),2*MAX(OFFSET(INDIRECT(ADDRESS(3,2,,,A28)),0,0,1,20)),1),0)+3,3,,,A28)),"")))</f>
        <v/>
      </c>
      <c r="C28" s="120"/>
      <c r="D28" s="28"/>
      <c r="E28" s="32"/>
      <c r="I28" s="34"/>
    </row>
    <row r="29" spans="2:15" ht="15" customHeight="1" x14ac:dyDescent="0.25">
      <c r="E29" s="33"/>
      <c r="I29" s="34"/>
    </row>
    <row r="30" spans="2:15" ht="15" customHeight="1" x14ac:dyDescent="0.25">
      <c r="B30" s="41" t="s">
        <v>11</v>
      </c>
      <c r="C30" s="42"/>
      <c r="E30" s="34"/>
      <c r="F30" s="121" t="str">
        <f>IF(ISBLANK(D28),"",IF(D28&gt;D32,B28,B32))</f>
        <v/>
      </c>
      <c r="G30" s="120"/>
      <c r="H30" s="28"/>
      <c r="I30" s="35"/>
    </row>
    <row r="31" spans="2:15" ht="15" customHeight="1" x14ac:dyDescent="0.25">
      <c r="E31" s="34"/>
    </row>
    <row r="32" spans="2:15" ht="15" customHeight="1" x14ac:dyDescent="0.25">
      <c r="B32" s="119" t="str">
        <f ca="1">IF(LEFT(A33,1)="-",IF(ISBLANK(INDIRECT(ADDRESS(2^MID(A33,2,1)+2+(MID(A33,3,2)-1)*2^(MID(A33,2,1)+2),MID(A33,2,1)*4,,,A32))),"",IF(INDIRECT(ADDRESS(2^MID(A33,2,1)+2+(MID(A33,3,2)-1)*2^(MID(A33,2,1)+2),MID(A33,2,1)*4,,,A32))&gt;INDIRECT(ADDRESS(2^(1+MID(A33,2,1))+2^MID(A33,2,1)+2+(MID(A33,3,2)-1)*2^(MID(A33,2,1)+2),MID(A33,2,1)*4,,,A32)),INDIRECT(ADDRESS(2^(1+MID(A33,2,1))+2^MID(A33,2,1)+2+(MID(A33,3,2)-1)*2^(MID(A33,2,1)+2),MID(A33,2,1)*4-2,,,A32)),INDIRECT(ADDRESS(2^MID(A33,2,1)+2+(MID(A33,3,2)-1)*2^(MID(A33,2,1)+2),MID(A33,2,1)*4-2,,,A32)))),IF(LEFT(A32,1)="X",IFERROR(INDIRECT(ADDRESS(MATCH(A33,OFFSET(INDIRECT(ADDRESS(1,3,,,A32)),0,0,200,1),0),2,,,A32)),""),IFERROR(INDIRECT(ADDRESS(MATCH(A33,OFFSET(INDIRECT(ADDRESS(3,2,,,A32)),1,6+MAX(OFFSET(INDIRECT(ADDRESS(3,2,,,A32)),0,0,1,20)),2*MAX(OFFSET(INDIRECT(ADDRESS(3,2,,,A32)),0,0,1,20)),1),0)+3,3,,,A32)),"")))</f>
        <v/>
      </c>
      <c r="C32" s="120"/>
      <c r="D32" s="28"/>
      <c r="E32" s="35"/>
    </row>
    <row r="36" spans="2:7" ht="15" customHeight="1" x14ac:dyDescent="0.25">
      <c r="B36" s="119" t="str">
        <f>IF(ISBLANK(H6),"",IF(H6&gt;H14,F14,F6))</f>
        <v/>
      </c>
      <c r="C36" s="120"/>
      <c r="D36" s="28"/>
      <c r="E36" s="32"/>
      <c r="F36" s="122"/>
      <c r="G36" s="122"/>
    </row>
    <row r="37" spans="2:7" ht="15" customHeight="1" x14ac:dyDescent="0.25">
      <c r="E37" s="33"/>
    </row>
    <row r="38" spans="2:7" ht="15" customHeight="1" x14ac:dyDescent="0.25">
      <c r="B38" s="41" t="s">
        <v>11</v>
      </c>
      <c r="E38" s="34"/>
      <c r="F38" s="121" t="str">
        <f>IF(ISBLANK(D36),"",IF(D36&gt;D40,B36,B40))</f>
        <v/>
      </c>
      <c r="G38" s="119"/>
    </row>
    <row r="39" spans="2:7" ht="15" customHeight="1" x14ac:dyDescent="0.25">
      <c r="E39" s="34"/>
    </row>
    <row r="40" spans="2:7" ht="15" customHeight="1" x14ac:dyDescent="0.25">
      <c r="B40" s="119" t="str">
        <f>IF(ISBLANK(H22),"",IF(H22&gt;H30,F30,F22))</f>
        <v/>
      </c>
      <c r="C40" s="120"/>
      <c r="D40" s="28"/>
      <c r="E40" s="35"/>
    </row>
  </sheetData>
  <mergeCells count="20">
    <mergeCell ref="B12:C12"/>
    <mergeCell ref="F14:G14"/>
    <mergeCell ref="B16:C16"/>
    <mergeCell ref="B1:K1"/>
    <mergeCell ref="B4:C4"/>
    <mergeCell ref="F6:G6"/>
    <mergeCell ref="B8:C8"/>
    <mergeCell ref="J10:K10"/>
    <mergeCell ref="N18:O18"/>
    <mergeCell ref="B20:C20"/>
    <mergeCell ref="F22:G22"/>
    <mergeCell ref="F38:G38"/>
    <mergeCell ref="B40:C40"/>
    <mergeCell ref="J26:K26"/>
    <mergeCell ref="B28:C28"/>
    <mergeCell ref="F30:G30"/>
    <mergeCell ref="B32:C32"/>
    <mergeCell ref="B36:C36"/>
    <mergeCell ref="F36:G36"/>
    <mergeCell ref="B24:C24"/>
  </mergeCells>
  <pageMargins left="0.7" right="0.7" top="0.75" bottom="0.75" header="0.3" footer="0.3"/>
  <pageSetup paperSize="9" scale="78" orientation="landscape" horizontalDpi="1200" verticalDpi="12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9"/>
  <dimension ref="A1:AB67"/>
  <sheetViews>
    <sheetView topLeftCell="K7" workbookViewId="0">
      <selection activeCell="L28" sqref="L28:S43"/>
    </sheetView>
  </sheetViews>
  <sheetFormatPr defaultRowHeight="15" x14ac:dyDescent="0.25"/>
  <cols>
    <col min="9" max="10" width="9.140625" style="9"/>
    <col min="16" max="18" width="9.140625" customWidth="1"/>
  </cols>
  <sheetData>
    <row r="1" spans="1:28" x14ac:dyDescent="0.25">
      <c r="A1" t="str">
        <f t="shared" ref="A1:H1" si="0">ROW()&amp;COLUMN()</f>
        <v>11</v>
      </c>
      <c r="B1" t="str">
        <f t="shared" si="0"/>
        <v>12</v>
      </c>
      <c r="C1" t="str">
        <f t="shared" si="0"/>
        <v>13</v>
      </c>
      <c r="D1" t="str">
        <f t="shared" si="0"/>
        <v>14</v>
      </c>
      <c r="E1" t="str">
        <f t="shared" si="0"/>
        <v>15</v>
      </c>
      <c r="F1" t="str">
        <f t="shared" si="0"/>
        <v>16</v>
      </c>
      <c r="G1" t="str">
        <f t="shared" si="0"/>
        <v>17</v>
      </c>
      <c r="H1" t="str">
        <f t="shared" si="0"/>
        <v>18</v>
      </c>
      <c r="L1" t="e">
        <f t="shared" ref="L1:S1" si="1">MATCH(A1,$I:$I,0)</f>
        <v>#N/A</v>
      </c>
      <c r="M1">
        <f t="shared" si="1"/>
        <v>33</v>
      </c>
      <c r="N1" t="e">
        <f t="shared" si="1"/>
        <v>#N/A</v>
      </c>
      <c r="O1">
        <f t="shared" si="1"/>
        <v>44</v>
      </c>
      <c r="P1" t="e">
        <f t="shared" si="1"/>
        <v>#N/A</v>
      </c>
      <c r="Q1">
        <f t="shared" si="1"/>
        <v>55</v>
      </c>
      <c r="R1" t="e">
        <f t="shared" si="1"/>
        <v>#N/A</v>
      </c>
      <c r="S1">
        <f t="shared" si="1"/>
        <v>24</v>
      </c>
      <c r="U1" t="e">
        <f t="shared" ref="U1:AB8" si="2">MATCH(A1,$J:$J,0)</f>
        <v>#N/A</v>
      </c>
      <c r="V1" t="e">
        <f t="shared" si="2"/>
        <v>#N/A</v>
      </c>
      <c r="W1">
        <f t="shared" si="2"/>
        <v>37</v>
      </c>
      <c r="X1" t="e">
        <f t="shared" si="2"/>
        <v>#N/A</v>
      </c>
      <c r="Y1">
        <f t="shared" si="2"/>
        <v>50</v>
      </c>
      <c r="Z1" t="e">
        <f t="shared" si="2"/>
        <v>#N/A</v>
      </c>
      <c r="AA1">
        <f t="shared" si="2"/>
        <v>63</v>
      </c>
      <c r="AB1" t="e">
        <f t="shared" si="2"/>
        <v>#N/A</v>
      </c>
    </row>
    <row r="2" spans="1:28" x14ac:dyDescent="0.25">
      <c r="A2" t="str">
        <f t="shared" ref="A2:E3" si="3">ROW()&amp;COLUMN()</f>
        <v>21</v>
      </c>
      <c r="B2" t="str">
        <f t="shared" si="3"/>
        <v>22</v>
      </c>
      <c r="C2" t="str">
        <f t="shared" si="3"/>
        <v>23</v>
      </c>
      <c r="D2" t="str">
        <f t="shared" si="3"/>
        <v>24</v>
      </c>
      <c r="E2" t="str">
        <f t="shared" si="3"/>
        <v>25</v>
      </c>
      <c r="F2" t="str">
        <f t="shared" ref="F2:H8" si="4">ROW()&amp;COLUMN()</f>
        <v>26</v>
      </c>
      <c r="G2" t="str">
        <f t="shared" si="4"/>
        <v>27</v>
      </c>
      <c r="H2" t="str">
        <f t="shared" si="4"/>
        <v>28</v>
      </c>
      <c r="L2" t="e">
        <f t="shared" ref="L2:N4" si="5">MATCH(A2,$I:$I,0)</f>
        <v>#N/A</v>
      </c>
      <c r="M2" t="e">
        <f t="shared" si="5"/>
        <v>#N/A</v>
      </c>
      <c r="N2">
        <f t="shared" si="5"/>
        <v>45</v>
      </c>
      <c r="O2" t="e">
        <f t="shared" ref="O2:S4" si="6">MATCH(D2,$I:$I,0)</f>
        <v>#N/A</v>
      </c>
      <c r="P2">
        <f t="shared" si="6"/>
        <v>56</v>
      </c>
      <c r="Q2" t="e">
        <f t="shared" si="6"/>
        <v>#N/A</v>
      </c>
      <c r="R2">
        <f t="shared" si="6"/>
        <v>25</v>
      </c>
      <c r="S2">
        <f t="shared" si="6"/>
        <v>36</v>
      </c>
      <c r="U2">
        <f t="shared" si="2"/>
        <v>33</v>
      </c>
      <c r="V2" t="e">
        <f t="shared" si="2"/>
        <v>#N/A</v>
      </c>
      <c r="W2" t="e">
        <f t="shared" si="2"/>
        <v>#N/A</v>
      </c>
      <c r="X2">
        <f t="shared" si="2"/>
        <v>49</v>
      </c>
      <c r="Y2" t="e">
        <f t="shared" si="2"/>
        <v>#N/A</v>
      </c>
      <c r="Z2">
        <f t="shared" si="2"/>
        <v>62</v>
      </c>
      <c r="AA2" t="e">
        <f t="shared" si="2"/>
        <v>#N/A</v>
      </c>
      <c r="AB2" t="e">
        <f t="shared" si="2"/>
        <v>#N/A</v>
      </c>
    </row>
    <row r="3" spans="1:28" x14ac:dyDescent="0.25">
      <c r="A3" t="str">
        <f t="shared" si="3"/>
        <v>31</v>
      </c>
      <c r="B3" t="str">
        <f t="shared" si="3"/>
        <v>32</v>
      </c>
      <c r="C3" t="str">
        <f t="shared" si="3"/>
        <v>33</v>
      </c>
      <c r="D3" t="str">
        <f t="shared" si="3"/>
        <v>34</v>
      </c>
      <c r="E3" t="str">
        <f t="shared" si="3"/>
        <v>35</v>
      </c>
      <c r="F3" t="str">
        <f t="shared" si="4"/>
        <v>36</v>
      </c>
      <c r="G3" t="str">
        <f t="shared" si="4"/>
        <v>37</v>
      </c>
      <c r="H3" t="str">
        <f t="shared" si="4"/>
        <v>38</v>
      </c>
      <c r="L3">
        <f t="shared" si="5"/>
        <v>37</v>
      </c>
      <c r="M3" t="e">
        <f t="shared" si="5"/>
        <v>#N/A</v>
      </c>
      <c r="N3" t="e">
        <f t="shared" si="5"/>
        <v>#N/A</v>
      </c>
      <c r="O3">
        <f t="shared" si="6"/>
        <v>57</v>
      </c>
      <c r="P3" t="e">
        <f t="shared" si="6"/>
        <v>#N/A</v>
      </c>
      <c r="Q3">
        <f t="shared" si="6"/>
        <v>26</v>
      </c>
      <c r="R3" t="e">
        <f t="shared" si="6"/>
        <v>#N/A</v>
      </c>
      <c r="S3">
        <f t="shared" si="6"/>
        <v>48</v>
      </c>
      <c r="U3" t="e">
        <f t="shared" si="2"/>
        <v>#N/A</v>
      </c>
      <c r="V3">
        <f t="shared" si="2"/>
        <v>45</v>
      </c>
      <c r="W3" t="e">
        <f t="shared" si="2"/>
        <v>#N/A</v>
      </c>
      <c r="X3" t="e">
        <f t="shared" si="2"/>
        <v>#N/A</v>
      </c>
      <c r="Y3">
        <f t="shared" si="2"/>
        <v>61</v>
      </c>
      <c r="Z3" t="e">
        <f t="shared" si="2"/>
        <v>#N/A</v>
      </c>
      <c r="AA3">
        <f t="shared" si="2"/>
        <v>32</v>
      </c>
      <c r="AB3" t="e">
        <f t="shared" si="2"/>
        <v>#N/A</v>
      </c>
    </row>
    <row r="4" spans="1:28" x14ac:dyDescent="0.25">
      <c r="A4" t="str">
        <f t="shared" ref="A4:E8" si="7">ROW()&amp;COLUMN()</f>
        <v>41</v>
      </c>
      <c r="B4" t="str">
        <f t="shared" si="7"/>
        <v>42</v>
      </c>
      <c r="C4" t="str">
        <f t="shared" si="7"/>
        <v>43</v>
      </c>
      <c r="D4" t="str">
        <f t="shared" si="7"/>
        <v>44</v>
      </c>
      <c r="E4" t="str">
        <f t="shared" si="7"/>
        <v>45</v>
      </c>
      <c r="F4" t="str">
        <f t="shared" si="4"/>
        <v>46</v>
      </c>
      <c r="G4" t="str">
        <f t="shared" si="4"/>
        <v>47</v>
      </c>
      <c r="H4" t="str">
        <f t="shared" si="4"/>
        <v>48</v>
      </c>
      <c r="L4" t="e">
        <f t="shared" si="5"/>
        <v>#N/A</v>
      </c>
      <c r="M4">
        <f t="shared" si="5"/>
        <v>49</v>
      </c>
      <c r="N4" t="e">
        <f t="shared" si="5"/>
        <v>#N/A</v>
      </c>
      <c r="O4" t="e">
        <f>MATCH(D4,$I:$I,0)</f>
        <v>#N/A</v>
      </c>
      <c r="P4">
        <f t="shared" si="6"/>
        <v>27</v>
      </c>
      <c r="Q4" t="e">
        <f t="shared" si="6"/>
        <v>#N/A</v>
      </c>
      <c r="R4">
        <f t="shared" si="6"/>
        <v>38</v>
      </c>
      <c r="S4">
        <f t="shared" si="6"/>
        <v>60</v>
      </c>
      <c r="U4">
        <f t="shared" si="2"/>
        <v>44</v>
      </c>
      <c r="V4" t="e">
        <f t="shared" si="2"/>
        <v>#N/A</v>
      </c>
      <c r="W4">
        <f t="shared" si="2"/>
        <v>57</v>
      </c>
      <c r="X4" t="e">
        <f t="shared" si="2"/>
        <v>#N/A</v>
      </c>
      <c r="Y4" t="e">
        <f t="shared" si="2"/>
        <v>#N/A</v>
      </c>
      <c r="Z4">
        <f t="shared" si="2"/>
        <v>31</v>
      </c>
      <c r="AA4" t="e">
        <f t="shared" si="2"/>
        <v>#N/A</v>
      </c>
      <c r="AB4" t="e">
        <f t="shared" si="2"/>
        <v>#N/A</v>
      </c>
    </row>
    <row r="5" spans="1:28" x14ac:dyDescent="0.25">
      <c r="A5" t="str">
        <f t="shared" si="7"/>
        <v>51</v>
      </c>
      <c r="B5" t="str">
        <f t="shared" si="7"/>
        <v>52</v>
      </c>
      <c r="C5" t="str">
        <f t="shared" si="7"/>
        <v>53</v>
      </c>
      <c r="D5" t="str">
        <f t="shared" si="7"/>
        <v>54</v>
      </c>
      <c r="E5" t="str">
        <f t="shared" si="7"/>
        <v>55</v>
      </c>
      <c r="F5" t="str">
        <f t="shared" si="4"/>
        <v>56</v>
      </c>
      <c r="G5" t="str">
        <f t="shared" si="4"/>
        <v>57</v>
      </c>
      <c r="H5" t="str">
        <f t="shared" si="4"/>
        <v>58</v>
      </c>
      <c r="L5">
        <f t="shared" ref="L5:S6" si="8">MATCH(A5,$I:$I,0)</f>
        <v>50</v>
      </c>
      <c r="M5" t="e">
        <f t="shared" si="8"/>
        <v>#N/A</v>
      </c>
      <c r="N5">
        <f t="shared" si="8"/>
        <v>61</v>
      </c>
      <c r="O5" t="e">
        <f t="shared" si="8"/>
        <v>#N/A</v>
      </c>
      <c r="P5" t="e">
        <f t="shared" si="8"/>
        <v>#N/A</v>
      </c>
      <c r="Q5">
        <f t="shared" si="8"/>
        <v>39</v>
      </c>
      <c r="R5" t="e">
        <f t="shared" si="8"/>
        <v>#N/A</v>
      </c>
      <c r="S5" t="e">
        <f t="shared" si="8"/>
        <v>#N/A</v>
      </c>
      <c r="U5" t="e">
        <f t="shared" si="2"/>
        <v>#N/A</v>
      </c>
      <c r="V5">
        <f t="shared" si="2"/>
        <v>56</v>
      </c>
      <c r="W5" t="e">
        <f t="shared" si="2"/>
        <v>#N/A</v>
      </c>
      <c r="X5">
        <f t="shared" si="2"/>
        <v>27</v>
      </c>
      <c r="Y5" t="e">
        <f t="shared" si="2"/>
        <v>#N/A</v>
      </c>
      <c r="Z5" t="e">
        <f t="shared" si="2"/>
        <v>#N/A</v>
      </c>
      <c r="AA5">
        <f t="shared" si="2"/>
        <v>43</v>
      </c>
      <c r="AB5">
        <f t="shared" si="2"/>
        <v>30</v>
      </c>
    </row>
    <row r="6" spans="1:28" x14ac:dyDescent="0.25">
      <c r="A6" t="str">
        <f t="shared" si="7"/>
        <v>61</v>
      </c>
      <c r="B6" t="str">
        <f t="shared" si="7"/>
        <v>62</v>
      </c>
      <c r="C6" t="str">
        <f t="shared" si="7"/>
        <v>63</v>
      </c>
      <c r="D6" t="str">
        <f t="shared" si="7"/>
        <v>64</v>
      </c>
      <c r="E6" t="str">
        <f t="shared" si="7"/>
        <v>65</v>
      </c>
      <c r="F6" t="str">
        <f t="shared" si="4"/>
        <v>66</v>
      </c>
      <c r="G6" t="str">
        <f t="shared" si="4"/>
        <v>67</v>
      </c>
      <c r="H6" t="str">
        <f t="shared" si="4"/>
        <v>68</v>
      </c>
      <c r="L6" t="e">
        <f t="shared" si="8"/>
        <v>#N/A</v>
      </c>
      <c r="M6">
        <f t="shared" si="8"/>
        <v>62</v>
      </c>
      <c r="N6" t="e">
        <f t="shared" si="8"/>
        <v>#N/A</v>
      </c>
      <c r="O6">
        <f t="shared" si="8"/>
        <v>31</v>
      </c>
      <c r="P6" t="e">
        <f t="shared" si="8"/>
        <v>#N/A</v>
      </c>
      <c r="Q6" t="e">
        <f t="shared" si="8"/>
        <v>#N/A</v>
      </c>
      <c r="R6">
        <f t="shared" si="8"/>
        <v>51</v>
      </c>
      <c r="S6" t="e">
        <f t="shared" si="8"/>
        <v>#N/A</v>
      </c>
      <c r="U6">
        <f t="shared" si="2"/>
        <v>55</v>
      </c>
      <c r="V6" t="e">
        <f t="shared" si="2"/>
        <v>#N/A</v>
      </c>
      <c r="W6">
        <f t="shared" si="2"/>
        <v>26</v>
      </c>
      <c r="X6" t="e">
        <f t="shared" si="2"/>
        <v>#N/A</v>
      </c>
      <c r="Y6">
        <f t="shared" si="2"/>
        <v>39</v>
      </c>
      <c r="Z6" t="e">
        <f t="shared" si="2"/>
        <v>#N/A</v>
      </c>
      <c r="AA6" t="e">
        <f t="shared" si="2"/>
        <v>#N/A</v>
      </c>
      <c r="AB6">
        <f t="shared" si="2"/>
        <v>42</v>
      </c>
    </row>
    <row r="7" spans="1:28" x14ac:dyDescent="0.25">
      <c r="A7" t="str">
        <f t="shared" si="7"/>
        <v>71</v>
      </c>
      <c r="B7" t="str">
        <f t="shared" si="7"/>
        <v>72</v>
      </c>
      <c r="C7" t="str">
        <f t="shared" si="7"/>
        <v>73</v>
      </c>
      <c r="D7" t="str">
        <f t="shared" si="7"/>
        <v>74</v>
      </c>
      <c r="E7" t="str">
        <f t="shared" si="7"/>
        <v>75</v>
      </c>
      <c r="F7" t="str">
        <f t="shared" si="4"/>
        <v>76</v>
      </c>
      <c r="G7" t="str">
        <f t="shared" si="4"/>
        <v>77</v>
      </c>
      <c r="H7" t="str">
        <f t="shared" si="4"/>
        <v>78</v>
      </c>
      <c r="L7">
        <f t="shared" ref="L7:S8" si="9">MATCH(A7,$I:$I,0)</f>
        <v>63</v>
      </c>
      <c r="M7" t="e">
        <f t="shared" si="9"/>
        <v>#N/A</v>
      </c>
      <c r="N7">
        <f t="shared" si="9"/>
        <v>32</v>
      </c>
      <c r="O7" t="e">
        <f t="shared" si="9"/>
        <v>#N/A</v>
      </c>
      <c r="P7">
        <f t="shared" si="9"/>
        <v>43</v>
      </c>
      <c r="Q7" t="e">
        <f t="shared" si="9"/>
        <v>#N/A</v>
      </c>
      <c r="R7" t="e">
        <f t="shared" si="9"/>
        <v>#N/A</v>
      </c>
      <c r="S7" t="e">
        <f t="shared" si="9"/>
        <v>#N/A</v>
      </c>
      <c r="U7" t="e">
        <f t="shared" si="2"/>
        <v>#N/A</v>
      </c>
      <c r="V7">
        <f t="shared" si="2"/>
        <v>25</v>
      </c>
      <c r="W7" t="e">
        <f t="shared" si="2"/>
        <v>#N/A</v>
      </c>
      <c r="X7">
        <f t="shared" si="2"/>
        <v>38</v>
      </c>
      <c r="Y7" t="e">
        <f t="shared" si="2"/>
        <v>#N/A</v>
      </c>
      <c r="Z7">
        <f t="shared" si="2"/>
        <v>51</v>
      </c>
      <c r="AA7" t="e">
        <f t="shared" si="2"/>
        <v>#N/A</v>
      </c>
      <c r="AB7">
        <f t="shared" si="2"/>
        <v>54</v>
      </c>
    </row>
    <row r="8" spans="1:28" x14ac:dyDescent="0.25">
      <c r="A8" t="str">
        <f t="shared" si="7"/>
        <v>81</v>
      </c>
      <c r="B8" t="str">
        <f t="shared" si="7"/>
        <v>82</v>
      </c>
      <c r="C8" t="str">
        <f t="shared" si="7"/>
        <v>83</v>
      </c>
      <c r="D8" t="str">
        <f t="shared" si="7"/>
        <v>84</v>
      </c>
      <c r="E8" t="str">
        <f t="shared" si="7"/>
        <v>85</v>
      </c>
      <c r="F8" t="str">
        <f t="shared" si="4"/>
        <v>86</v>
      </c>
      <c r="G8" t="str">
        <f t="shared" si="4"/>
        <v>87</v>
      </c>
      <c r="H8" t="str">
        <f t="shared" si="4"/>
        <v>88</v>
      </c>
      <c r="L8" t="e">
        <f t="shared" si="9"/>
        <v>#N/A</v>
      </c>
      <c r="M8" t="e">
        <f t="shared" si="9"/>
        <v>#N/A</v>
      </c>
      <c r="N8" t="e">
        <f t="shared" si="9"/>
        <v>#N/A</v>
      </c>
      <c r="O8" t="e">
        <f t="shared" si="9"/>
        <v>#N/A</v>
      </c>
      <c r="P8">
        <f t="shared" si="9"/>
        <v>30</v>
      </c>
      <c r="Q8">
        <f t="shared" si="9"/>
        <v>42</v>
      </c>
      <c r="R8">
        <f t="shared" si="9"/>
        <v>54</v>
      </c>
      <c r="S8" t="e">
        <f t="shared" si="9"/>
        <v>#N/A</v>
      </c>
      <c r="U8">
        <f t="shared" si="2"/>
        <v>24</v>
      </c>
      <c r="V8">
        <f t="shared" si="2"/>
        <v>36</v>
      </c>
      <c r="W8">
        <f t="shared" si="2"/>
        <v>48</v>
      </c>
      <c r="X8">
        <f t="shared" si="2"/>
        <v>60</v>
      </c>
      <c r="Y8" t="e">
        <f t="shared" si="2"/>
        <v>#N/A</v>
      </c>
      <c r="Z8" t="e">
        <f t="shared" si="2"/>
        <v>#N/A</v>
      </c>
      <c r="AA8" t="e">
        <f t="shared" si="2"/>
        <v>#N/A</v>
      </c>
      <c r="AB8" t="e">
        <f t="shared" si="2"/>
        <v>#N/A</v>
      </c>
    </row>
    <row r="11" spans="1:28" x14ac:dyDescent="0.25">
      <c r="L11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11" t="str">
        <f t="shared" ref="M11:S11" ca="1" si="10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>двссыл(адрес(33,6))&amp;":"&amp;двссыл(адрес(33,7))</v>
      </c>
      <c r="N11" t="str">
        <f t="shared" ca="1" si="10"/>
        <v/>
      </c>
      <c r="O11" t="str">
        <f t="shared" ca="1" si="10"/>
        <v>двссыл(адрес(44,6))&amp;":"&amp;двссыл(адрес(44,7))</v>
      </c>
      <c r="P11" t="str">
        <f t="shared" ca="1" si="10"/>
        <v/>
      </c>
      <c r="Q11" t="str">
        <f t="shared" ca="1" si="10"/>
        <v>двссыл(адрес(55,6))&amp;":"&amp;двссыл(адрес(55,7))</v>
      </c>
      <c r="R11" t="str">
        <f t="shared" ca="1" si="10"/>
        <v/>
      </c>
      <c r="S11" t="str">
        <f t="shared" ca="1" si="10"/>
        <v>двссыл(адрес(24,6))&amp;":"&amp;двссыл(адрес(24,7))</v>
      </c>
      <c r="U11" t="str">
        <f ca="1">IF(ISNA(INDIRECT(ADDRESS(ROUND(ROW()/2,0)-5,COLUMN()))),"",IF(ISODD(ROW()),"двссыл(адрес("&amp;INDIRECT(ADDRESS(ROUND(ROW()/2,0)-5,COLUMN()))&amp;",7))&amp;"":""&amp;двссыл(адрес("&amp;INDIRECT(ADDRESS(ROUND(ROW()/2,0)-5,COLUMN()))&amp;",6))","ЕСЛИ(длстр(двссыл(адрес(строка()-1, столбец())))=1,"""",двссыл(адрес("&amp;INDIRECT(ADDRESS(ROUND(ROW()/2,0)-5,COLUMN()))&amp;",7))-двссыл(адрес("&amp;INDIRECT(ADDRESS(ROUND(ROW()/2,0)-5,COLUMN()))&amp;",6)))"))</f>
        <v/>
      </c>
      <c r="V11" t="str">
        <f t="shared" ref="V11:AB11" ca="1" si="11">IF(ISNA(INDIRECT(ADDRESS(ROUND(ROW()/2,0)-5,COLUMN()))),"",IF(ISODD(ROW()),"двссыл(адрес("&amp;INDIRECT(ADDRESS(ROUND(ROW()/2,0)-5,COLUMN()))&amp;",7))&amp;"":""&amp;двссыл(адрес("&amp;INDIRECT(ADDRESS(ROUND(ROW()/2,0)-5,COLUMN()))&amp;",6))","ЕСЛИ(длстр(двссыл(адрес(строка()-1, столбец())))=1,"""",двссыл(адрес("&amp;INDIRECT(ADDRESS(ROUND(ROW()/2,0)-5,COLUMN()))&amp;",7))-двссыл(адрес("&amp;INDIRECT(ADDRESS(ROUND(ROW()/2,0)-5,COLUMN()))&amp;",6)))"))</f>
        <v/>
      </c>
      <c r="W11" t="str">
        <f t="shared" ca="1" si="11"/>
        <v>двссыл(адрес(37,7))&amp;":"&amp;двссыл(адрес(37,6))</v>
      </c>
      <c r="X11" t="str">
        <f t="shared" ca="1" si="11"/>
        <v/>
      </c>
      <c r="Y11" t="str">
        <f t="shared" ca="1" si="11"/>
        <v>двссыл(адрес(50,7))&amp;":"&amp;двссыл(адрес(50,6))</v>
      </c>
      <c r="Z11" t="str">
        <f t="shared" ca="1" si="11"/>
        <v/>
      </c>
      <c r="AA11" t="str">
        <f t="shared" ca="1" si="11"/>
        <v>двссыл(адрес(63,7))&amp;":"&amp;двссыл(адрес(63,6))</v>
      </c>
      <c r="AB11" t="str">
        <f t="shared" ca="1" si="11"/>
        <v/>
      </c>
    </row>
    <row r="12" spans="1:28" x14ac:dyDescent="0.25">
      <c r="L12" t="str">
        <f t="shared" ref="L12:S26" ca="1" si="12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12" t="str">
        <f t="shared" ca="1" si="12"/>
        <v>ЕСЛИ(длстр(двссыл(адрес(строка()-1, столбец())))=1,"",двссыл(адрес(33,6))-двссыл(адрес(33,7)))</v>
      </c>
      <c r="N12" t="str">
        <f t="shared" ca="1" si="12"/>
        <v/>
      </c>
      <c r="O12" t="str">
        <f t="shared" ca="1" si="12"/>
        <v>ЕСЛИ(длстр(двссыл(адрес(строка()-1, столбец())))=1,"",двссыл(адрес(44,6))-двссыл(адрес(44,7)))</v>
      </c>
      <c r="P12" t="str">
        <f t="shared" ca="1" si="12"/>
        <v/>
      </c>
      <c r="Q12" t="str">
        <f t="shared" ca="1" si="12"/>
        <v>ЕСЛИ(длстр(двссыл(адрес(строка()-1, столбец())))=1,"",двссыл(адрес(55,6))-двссыл(адрес(55,7)))</v>
      </c>
      <c r="R12" t="str">
        <f t="shared" ca="1" si="12"/>
        <v/>
      </c>
      <c r="S12" t="str">
        <f t="shared" ca="1" si="12"/>
        <v>ЕСЛИ(длстр(двссыл(адрес(строка()-1, столбец())))=1,"",двссыл(адрес(24,6))-двссыл(адрес(24,7)))</v>
      </c>
      <c r="U12" t="str">
        <f t="shared" ref="U12:AB26" ca="1" si="13">IF(ISNA(INDIRECT(ADDRESS(ROUND(ROW()/2,0)-5,COLUMN()))),"",IF(ISODD(ROW()),"двссыл(адрес("&amp;INDIRECT(ADDRESS(ROUND(ROW()/2,0)-5,COLUMN()))&amp;",7))&amp;"":""&amp;двссыл(адрес("&amp;INDIRECT(ADDRESS(ROUND(ROW()/2,0)-5,COLUMN()))&amp;",6))","ЕСЛИ(длстр(двссыл(адрес(строка()-1, столбец())))=1,"""",двссыл(адрес("&amp;INDIRECT(ADDRESS(ROUND(ROW()/2,0)-5,COLUMN()))&amp;",7))-двссыл(адрес("&amp;INDIRECT(ADDRESS(ROUND(ROW()/2,0)-5,COLUMN()))&amp;",6)))"))</f>
        <v/>
      </c>
      <c r="V12" t="str">
        <f t="shared" ca="1" si="13"/>
        <v/>
      </c>
      <c r="W12" t="str">
        <f t="shared" ca="1" si="13"/>
        <v>ЕСЛИ(длстр(двссыл(адрес(строка()-1, столбец())))=1,"",двссыл(адрес(37,7))-двссыл(адрес(37,6)))</v>
      </c>
      <c r="X12" t="str">
        <f t="shared" ca="1" si="13"/>
        <v/>
      </c>
      <c r="Y12" t="str">
        <f t="shared" ca="1" si="13"/>
        <v>ЕСЛИ(длстр(двссыл(адрес(строка()-1, столбец())))=1,"",двссыл(адрес(50,7))-двссыл(адрес(50,6)))</v>
      </c>
      <c r="Z12" t="str">
        <f t="shared" ca="1" si="13"/>
        <v/>
      </c>
      <c r="AA12" t="str">
        <f t="shared" ca="1" si="13"/>
        <v>ЕСЛИ(длстр(двссыл(адрес(строка()-1, столбец())))=1,"",двссыл(адрес(63,7))-двссыл(адрес(63,6)))</v>
      </c>
      <c r="AB12" t="str">
        <f t="shared" ca="1" si="13"/>
        <v/>
      </c>
    </row>
    <row r="13" spans="1:28" x14ac:dyDescent="0.25">
      <c r="L13" t="str">
        <f t="shared" ca="1" si="12"/>
        <v/>
      </c>
      <c r="M13" t="str">
        <f t="shared" ca="1" si="12"/>
        <v/>
      </c>
      <c r="N13" t="str">
        <f t="shared" ca="1" si="12"/>
        <v>двссыл(адрес(45,6))&amp;":"&amp;двссыл(адрес(45,7))</v>
      </c>
      <c r="O13" t="str">
        <f t="shared" ca="1" si="12"/>
        <v/>
      </c>
      <c r="P13" t="str">
        <f t="shared" ca="1" si="12"/>
        <v>двссыл(адрес(56,6))&amp;":"&amp;двссыл(адрес(56,7))</v>
      </c>
      <c r="Q13" t="str">
        <f t="shared" ca="1" si="12"/>
        <v/>
      </c>
      <c r="R13" t="str">
        <f t="shared" ca="1" si="12"/>
        <v>двссыл(адрес(25,6))&amp;":"&amp;двссыл(адрес(25,7))</v>
      </c>
      <c r="S13" t="str">
        <f t="shared" ca="1" si="12"/>
        <v>двссыл(адрес(36,6))&amp;":"&amp;двссыл(адрес(36,7))</v>
      </c>
      <c r="U13" t="str">
        <f t="shared" ca="1" si="13"/>
        <v>двссыл(адрес(33,7))&amp;":"&amp;двссыл(адрес(33,6))</v>
      </c>
      <c r="V13" t="str">
        <f t="shared" ca="1" si="13"/>
        <v/>
      </c>
      <c r="W13" t="str">
        <f t="shared" ca="1" si="13"/>
        <v/>
      </c>
      <c r="X13" t="str">
        <f t="shared" ca="1" si="13"/>
        <v>двссыл(адрес(49,7))&amp;":"&amp;двссыл(адрес(49,6))</v>
      </c>
      <c r="Y13" t="str">
        <f t="shared" ca="1" si="13"/>
        <v/>
      </c>
      <c r="Z13" t="str">
        <f t="shared" ca="1" si="13"/>
        <v>двссыл(адрес(62,7))&amp;":"&amp;двссыл(адрес(62,6))</v>
      </c>
      <c r="AA13" t="str">
        <f t="shared" ca="1" si="13"/>
        <v/>
      </c>
      <c r="AB13" t="str">
        <f t="shared" ca="1" si="13"/>
        <v/>
      </c>
    </row>
    <row r="14" spans="1:28" x14ac:dyDescent="0.25">
      <c r="L14" t="str">
        <f t="shared" ca="1" si="12"/>
        <v/>
      </c>
      <c r="M14" t="str">
        <f t="shared" ca="1" si="12"/>
        <v/>
      </c>
      <c r="N14" t="str">
        <f t="shared" ca="1" si="12"/>
        <v>ЕСЛИ(длстр(двссыл(адрес(строка()-1, столбец())))=1,"",двссыл(адрес(45,6))-двссыл(адрес(45,7)))</v>
      </c>
      <c r="O14" t="str">
        <f t="shared" ca="1" si="12"/>
        <v/>
      </c>
      <c r="P14" t="str">
        <f t="shared" ca="1" si="12"/>
        <v>ЕСЛИ(длстр(двссыл(адрес(строка()-1, столбец())))=1,"",двссыл(адрес(56,6))-двссыл(адрес(56,7)))</v>
      </c>
      <c r="Q14" t="str">
        <f t="shared" ca="1" si="12"/>
        <v/>
      </c>
      <c r="R14" t="str">
        <f t="shared" ca="1" si="12"/>
        <v>ЕСЛИ(длстр(двссыл(адрес(строка()-1, столбец())))=1,"",двссыл(адрес(25,6))-двссыл(адрес(25,7)))</v>
      </c>
      <c r="S14" t="str">
        <f t="shared" ca="1" si="12"/>
        <v>ЕСЛИ(длстр(двссыл(адрес(строка()-1, столбец())))=1,"",двссыл(адрес(36,6))-двссыл(адрес(36,7)))</v>
      </c>
      <c r="U14" t="str">
        <f t="shared" ca="1" si="13"/>
        <v>ЕСЛИ(длстр(двссыл(адрес(строка()-1, столбец())))=1,"",двссыл(адрес(33,7))-двссыл(адрес(33,6)))</v>
      </c>
      <c r="V14" t="str">
        <f t="shared" ca="1" si="13"/>
        <v/>
      </c>
      <c r="W14" t="str">
        <f t="shared" ca="1" si="13"/>
        <v/>
      </c>
      <c r="X14" t="str">
        <f t="shared" ca="1" si="13"/>
        <v>ЕСЛИ(длстр(двссыл(адрес(строка()-1, столбец())))=1,"",двссыл(адрес(49,7))-двссыл(адрес(49,6)))</v>
      </c>
      <c r="Y14" t="str">
        <f t="shared" ca="1" si="13"/>
        <v/>
      </c>
      <c r="Z14" t="str">
        <f t="shared" ca="1" si="13"/>
        <v>ЕСЛИ(длстр(двссыл(адрес(строка()-1, столбец())))=1,"",двссыл(адрес(62,7))-двссыл(адрес(62,6)))</v>
      </c>
      <c r="AA14" t="str">
        <f t="shared" ca="1" si="13"/>
        <v/>
      </c>
      <c r="AB14" t="str">
        <f t="shared" ca="1" si="13"/>
        <v/>
      </c>
    </row>
    <row r="15" spans="1:28" x14ac:dyDescent="0.25">
      <c r="L15" t="str">
        <f t="shared" ca="1" si="12"/>
        <v>двссыл(адрес(37,6))&amp;":"&amp;двссыл(адрес(37,7))</v>
      </c>
      <c r="M15" t="str">
        <f t="shared" ca="1" si="12"/>
        <v/>
      </c>
      <c r="N15" t="str">
        <f t="shared" ca="1" si="12"/>
        <v/>
      </c>
      <c r="O15" t="str">
        <f t="shared" ca="1" si="12"/>
        <v>двссыл(адрес(57,6))&amp;":"&amp;двссыл(адрес(57,7))</v>
      </c>
      <c r="P15" t="str">
        <f t="shared" ca="1" si="12"/>
        <v/>
      </c>
      <c r="Q15" t="str">
        <f t="shared" ca="1" si="12"/>
        <v>двссыл(адрес(26,6))&amp;":"&amp;двссыл(адрес(26,7))</v>
      </c>
      <c r="R15" t="str">
        <f t="shared" ca="1" si="12"/>
        <v/>
      </c>
      <c r="S15" t="str">
        <f t="shared" ca="1" si="12"/>
        <v>двссыл(адрес(48,6))&amp;":"&amp;двссыл(адрес(48,7))</v>
      </c>
      <c r="U15" t="str">
        <f t="shared" ca="1" si="13"/>
        <v/>
      </c>
      <c r="V15" t="str">
        <f t="shared" ca="1" si="13"/>
        <v>двссыл(адрес(45,7))&amp;":"&amp;двссыл(адрес(45,6))</v>
      </c>
      <c r="W15" t="str">
        <f t="shared" ca="1" si="13"/>
        <v/>
      </c>
      <c r="X15" t="str">
        <f t="shared" ca="1" si="13"/>
        <v/>
      </c>
      <c r="Y15" t="str">
        <f t="shared" ca="1" si="13"/>
        <v>двссыл(адрес(61,7))&amp;":"&amp;двссыл(адрес(61,6))</v>
      </c>
      <c r="Z15" t="str">
        <f t="shared" ca="1" si="13"/>
        <v/>
      </c>
      <c r="AA15" t="str">
        <f t="shared" ca="1" si="13"/>
        <v>двссыл(адрес(32,7))&amp;":"&amp;двссыл(адрес(32,6))</v>
      </c>
      <c r="AB15" t="str">
        <f t="shared" ca="1" si="13"/>
        <v/>
      </c>
    </row>
    <row r="16" spans="1:28" x14ac:dyDescent="0.25">
      <c r="L16" t="str">
        <f t="shared" ca="1" si="12"/>
        <v>ЕСЛИ(длстр(двссыл(адрес(строка()-1, столбец())))=1,"",двссыл(адрес(37,6))-двссыл(адрес(37,7)))</v>
      </c>
      <c r="M16" t="str">
        <f t="shared" ca="1" si="12"/>
        <v/>
      </c>
      <c r="N16" t="str">
        <f t="shared" ca="1" si="12"/>
        <v/>
      </c>
      <c r="O16" t="str">
        <f t="shared" ca="1" si="12"/>
        <v>ЕСЛИ(длстр(двссыл(адрес(строка()-1, столбец())))=1,"",двссыл(адрес(57,6))-двссыл(адрес(57,7)))</v>
      </c>
      <c r="P16" t="str">
        <f t="shared" ca="1" si="12"/>
        <v/>
      </c>
      <c r="Q16" t="str">
        <f t="shared" ca="1" si="12"/>
        <v>ЕСЛИ(длстр(двссыл(адрес(строка()-1, столбец())))=1,"",двссыл(адрес(26,6))-двссыл(адрес(26,7)))</v>
      </c>
      <c r="R16" t="str">
        <f t="shared" ca="1" si="12"/>
        <v/>
      </c>
      <c r="S16" t="str">
        <f t="shared" ca="1" si="12"/>
        <v>ЕСЛИ(длстр(двссыл(адрес(строка()-1, столбец())))=1,"",двссыл(адрес(48,6))-двссыл(адрес(48,7)))</v>
      </c>
      <c r="U16" t="str">
        <f t="shared" ca="1" si="13"/>
        <v/>
      </c>
      <c r="V16" t="str">
        <f t="shared" ca="1" si="13"/>
        <v>ЕСЛИ(длстр(двссыл(адрес(строка()-1, столбец())))=1,"",двссыл(адрес(45,7))-двссыл(адрес(45,6)))</v>
      </c>
      <c r="W16" t="str">
        <f t="shared" ca="1" si="13"/>
        <v/>
      </c>
      <c r="X16" t="str">
        <f t="shared" ca="1" si="13"/>
        <v/>
      </c>
      <c r="Y16" t="str">
        <f t="shared" ca="1" si="13"/>
        <v>ЕСЛИ(длстр(двссыл(адрес(строка()-1, столбец())))=1,"",двссыл(адрес(61,7))-двссыл(адрес(61,6)))</v>
      </c>
      <c r="Z16" t="str">
        <f t="shared" ca="1" si="13"/>
        <v/>
      </c>
      <c r="AA16" t="str">
        <f t="shared" ca="1" si="13"/>
        <v>ЕСЛИ(длстр(двссыл(адрес(строка()-1, столбец())))=1,"",двссыл(адрес(32,7))-двссыл(адрес(32,6)))</v>
      </c>
      <c r="AB16" t="str">
        <f t="shared" ca="1" si="13"/>
        <v/>
      </c>
    </row>
    <row r="17" spans="9:28" x14ac:dyDescent="0.25">
      <c r="L17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17" t="str">
        <f t="shared" ca="1" si="12"/>
        <v>двссыл(адрес(49,6))&amp;":"&amp;двссыл(адрес(49,7))</v>
      </c>
      <c r="N17" t="str">
        <f t="shared" ca="1" si="12"/>
        <v/>
      </c>
      <c r="O17" t="str">
        <f t="shared" ca="1" si="12"/>
        <v/>
      </c>
      <c r="P17" t="str">
        <f t="shared" ca="1" si="12"/>
        <v>двссыл(адрес(27,6))&amp;":"&amp;двссыл(адрес(27,7))</v>
      </c>
      <c r="Q17" t="str">
        <f t="shared" ca="1" si="12"/>
        <v/>
      </c>
      <c r="R17" t="str">
        <f t="shared" ca="1" si="12"/>
        <v>двссыл(адрес(38,6))&amp;":"&amp;двссыл(адрес(38,7))</v>
      </c>
      <c r="S17" t="str">
        <f t="shared" ca="1" si="12"/>
        <v>двссыл(адрес(60,6))&amp;":"&amp;двссыл(адрес(60,7))</v>
      </c>
      <c r="U17" t="str">
        <f t="shared" ca="1" si="13"/>
        <v>двссыл(адрес(44,7))&amp;":"&amp;двссыл(адрес(44,6))</v>
      </c>
      <c r="V17" t="str">
        <f t="shared" ca="1" si="13"/>
        <v/>
      </c>
      <c r="W17" t="str">
        <f t="shared" ca="1" si="13"/>
        <v>двссыл(адрес(57,7))&amp;":"&amp;двссыл(адрес(57,6))</v>
      </c>
      <c r="X17" t="str">
        <f t="shared" ca="1" si="13"/>
        <v/>
      </c>
      <c r="Y17" t="str">
        <f t="shared" ca="1" si="13"/>
        <v/>
      </c>
      <c r="Z17" t="str">
        <f t="shared" ca="1" si="13"/>
        <v>двссыл(адрес(31,7))&amp;":"&amp;двссыл(адрес(31,6))</v>
      </c>
      <c r="AA17" t="str">
        <f t="shared" ca="1" si="13"/>
        <v/>
      </c>
      <c r="AB17" t="str">
        <f t="shared" ca="1" si="13"/>
        <v/>
      </c>
    </row>
    <row r="18" spans="9:28" x14ac:dyDescent="0.25">
      <c r="L18" t="str">
        <f t="shared" ca="1" si="12"/>
        <v/>
      </c>
      <c r="M18" t="str">
        <f t="shared" ca="1" si="12"/>
        <v>ЕСЛИ(длстр(двссыл(адрес(строка()-1, столбец())))=1,"",двссыл(адрес(49,6))-двссыл(адрес(49,7)))</v>
      </c>
      <c r="N18" t="str">
        <f t="shared" ca="1" si="12"/>
        <v/>
      </c>
      <c r="O18" t="str">
        <f t="shared" ca="1" si="12"/>
        <v/>
      </c>
      <c r="P18" t="str">
        <f t="shared" ca="1" si="12"/>
        <v>ЕСЛИ(длстр(двссыл(адрес(строка()-1, столбец())))=1,"",двссыл(адрес(27,6))-двссыл(адрес(27,7)))</v>
      </c>
      <c r="Q18" t="str">
        <f t="shared" ca="1" si="12"/>
        <v/>
      </c>
      <c r="R18" t="str">
        <f t="shared" ca="1" si="12"/>
        <v>ЕСЛИ(длстр(двссыл(адрес(строка()-1, столбец())))=1,"",двссыл(адрес(38,6))-двссыл(адрес(38,7)))</v>
      </c>
      <c r="S18" t="str">
        <f t="shared" ca="1" si="12"/>
        <v>ЕСЛИ(длстр(двссыл(адрес(строка()-1, столбец())))=1,"",двссыл(адрес(60,6))-двссыл(адрес(60,7)))</v>
      </c>
      <c r="U18" t="str">
        <f t="shared" ca="1" si="13"/>
        <v>ЕСЛИ(длстр(двссыл(адрес(строка()-1, столбец())))=1,"",двссыл(адрес(44,7))-двссыл(адрес(44,6)))</v>
      </c>
      <c r="V18" t="str">
        <f t="shared" ca="1" si="13"/>
        <v/>
      </c>
      <c r="W18" t="str">
        <f t="shared" ca="1" si="13"/>
        <v>ЕСЛИ(длстр(двссыл(адрес(строка()-1, столбец())))=1,"",двссыл(адрес(57,7))-двссыл(адрес(57,6)))</v>
      </c>
      <c r="X18" t="str">
        <f t="shared" ca="1" si="13"/>
        <v/>
      </c>
      <c r="Y18" t="str">
        <f t="shared" ca="1" si="13"/>
        <v/>
      </c>
      <c r="Z18" t="str">
        <f t="shared" ca="1" si="13"/>
        <v>ЕСЛИ(длстр(двссыл(адрес(строка()-1, столбец())))=1,"",двссыл(адрес(31,7))-двссыл(адрес(31,6)))</v>
      </c>
      <c r="AA18" t="str">
        <f t="shared" ca="1" si="13"/>
        <v/>
      </c>
      <c r="AB18" t="str">
        <f t="shared" ca="1" si="13"/>
        <v/>
      </c>
    </row>
    <row r="19" spans="9:28" x14ac:dyDescent="0.25">
      <c r="L19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>двссыл(адрес(50,6))&amp;":"&amp;двссыл(адрес(50,7))</v>
      </c>
      <c r="M19" t="str">
        <f t="shared" ca="1" si="12"/>
        <v/>
      </c>
      <c r="N19" t="str">
        <f t="shared" ca="1" si="12"/>
        <v>двссыл(адрес(61,6))&amp;":"&amp;двссыл(адрес(61,7))</v>
      </c>
      <c r="O19" t="str">
        <f t="shared" ca="1" si="12"/>
        <v/>
      </c>
      <c r="P19" t="str">
        <f t="shared" ca="1" si="12"/>
        <v/>
      </c>
      <c r="Q19" t="str">
        <f t="shared" ca="1" si="12"/>
        <v>двссыл(адрес(39,6))&amp;":"&amp;двссыл(адрес(39,7))</v>
      </c>
      <c r="R19" t="str">
        <f t="shared" ca="1" si="12"/>
        <v/>
      </c>
      <c r="S19" t="str">
        <f t="shared" ca="1" si="12"/>
        <v/>
      </c>
      <c r="U19" t="str">
        <f t="shared" ca="1" si="13"/>
        <v/>
      </c>
      <c r="V19" t="str">
        <f t="shared" ca="1" si="13"/>
        <v>двссыл(адрес(56,7))&amp;":"&amp;двссыл(адрес(56,6))</v>
      </c>
      <c r="W19" t="str">
        <f t="shared" ca="1" si="13"/>
        <v/>
      </c>
      <c r="X19" t="str">
        <f t="shared" ca="1" si="13"/>
        <v>двссыл(адрес(27,7))&amp;":"&amp;двссыл(адрес(27,6))</v>
      </c>
      <c r="Y19" t="str">
        <f t="shared" ca="1" si="13"/>
        <v/>
      </c>
      <c r="Z19" t="str">
        <f t="shared" ca="1" si="13"/>
        <v/>
      </c>
      <c r="AA19" t="str">
        <f t="shared" ca="1" si="13"/>
        <v>двссыл(адрес(43,7))&amp;":"&amp;двссыл(адрес(43,6))</v>
      </c>
      <c r="AB19" t="str">
        <f t="shared" ca="1" si="13"/>
        <v>двссыл(адрес(30,7))&amp;":"&amp;двссыл(адрес(30,6))</v>
      </c>
    </row>
    <row r="20" spans="9:28" x14ac:dyDescent="0.25">
      <c r="L20" t="str">
        <f t="shared" ca="1" si="12"/>
        <v>ЕСЛИ(длстр(двссыл(адрес(строка()-1, столбец())))=1,"",двссыл(адрес(50,6))-двссыл(адрес(50,7)))</v>
      </c>
      <c r="M20" t="str">
        <f t="shared" ca="1" si="12"/>
        <v/>
      </c>
      <c r="N20" t="str">
        <f t="shared" ca="1" si="12"/>
        <v>ЕСЛИ(длстр(двссыл(адрес(строка()-1, столбец())))=1,"",двссыл(адрес(61,6))-двссыл(адрес(61,7)))</v>
      </c>
      <c r="O20" t="str">
        <f t="shared" ca="1" si="12"/>
        <v/>
      </c>
      <c r="P20" t="str">
        <f t="shared" ca="1" si="12"/>
        <v/>
      </c>
      <c r="Q20" t="str">
        <f t="shared" ca="1" si="12"/>
        <v>ЕСЛИ(длстр(двссыл(адрес(строка()-1, столбец())))=1,"",двссыл(адрес(39,6))-двссыл(адрес(39,7)))</v>
      </c>
      <c r="R20" t="str">
        <f t="shared" ca="1" si="12"/>
        <v/>
      </c>
      <c r="S20" t="str">
        <f t="shared" ca="1" si="12"/>
        <v/>
      </c>
      <c r="U20" t="str">
        <f t="shared" ca="1" si="13"/>
        <v/>
      </c>
      <c r="V20" t="str">
        <f t="shared" ca="1" si="13"/>
        <v>ЕСЛИ(длстр(двссыл(адрес(строка()-1, столбец())))=1,"",двссыл(адрес(56,7))-двссыл(адрес(56,6)))</v>
      </c>
      <c r="W20" t="str">
        <f t="shared" ca="1" si="13"/>
        <v/>
      </c>
      <c r="X20" t="str">
        <f t="shared" ca="1" si="13"/>
        <v>ЕСЛИ(длстр(двссыл(адрес(строка()-1, столбец())))=1,"",двссыл(адрес(27,7))-двссыл(адрес(27,6)))</v>
      </c>
      <c r="Y20" t="str">
        <f t="shared" ca="1" si="13"/>
        <v/>
      </c>
      <c r="Z20" t="str">
        <f t="shared" ca="1" si="13"/>
        <v/>
      </c>
      <c r="AA20" t="str">
        <f t="shared" ca="1" si="13"/>
        <v>ЕСЛИ(длстр(двссыл(адрес(строка()-1, столбец())))=1,"",двссыл(адрес(43,7))-двссыл(адрес(43,6)))</v>
      </c>
      <c r="AB20" t="str">
        <f t="shared" ca="1" si="13"/>
        <v>ЕСЛИ(длстр(двссыл(адрес(строка()-1, столбец())))=1,"",двссыл(адрес(30,7))-двссыл(адрес(30,6)))</v>
      </c>
    </row>
    <row r="21" spans="9:28" x14ac:dyDescent="0.25">
      <c r="L21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21" t="str">
        <f t="shared" ca="1" si="12"/>
        <v>двссыл(адрес(62,6))&amp;":"&amp;двссыл(адрес(62,7))</v>
      </c>
      <c r="N21" t="str">
        <f t="shared" ca="1" si="12"/>
        <v/>
      </c>
      <c r="O21" t="str">
        <f t="shared" ca="1" si="12"/>
        <v>двссыл(адрес(31,6))&amp;":"&amp;двссыл(адрес(31,7))</v>
      </c>
      <c r="P21" t="str">
        <f t="shared" ca="1" si="12"/>
        <v/>
      </c>
      <c r="Q21" t="str">
        <f t="shared" ca="1" si="12"/>
        <v/>
      </c>
      <c r="R21" t="str">
        <f t="shared" ca="1" si="12"/>
        <v>двссыл(адрес(51,6))&amp;":"&amp;двссыл(адрес(51,7))</v>
      </c>
      <c r="S21" t="str">
        <f t="shared" ca="1" si="12"/>
        <v/>
      </c>
      <c r="U21" t="str">
        <f t="shared" ca="1" si="13"/>
        <v>двссыл(адрес(55,7))&amp;":"&amp;двссыл(адрес(55,6))</v>
      </c>
      <c r="V21" t="str">
        <f t="shared" ca="1" si="13"/>
        <v/>
      </c>
      <c r="W21" t="str">
        <f t="shared" ca="1" si="13"/>
        <v>двссыл(адрес(26,7))&amp;":"&amp;двссыл(адрес(26,6))</v>
      </c>
      <c r="X21" t="str">
        <f t="shared" ca="1" si="13"/>
        <v/>
      </c>
      <c r="Y21" t="str">
        <f t="shared" ca="1" si="13"/>
        <v>двссыл(адрес(39,7))&amp;":"&amp;двссыл(адрес(39,6))</v>
      </c>
      <c r="Z21" t="str">
        <f t="shared" ca="1" si="13"/>
        <v/>
      </c>
      <c r="AA21" t="str">
        <f t="shared" ca="1" si="13"/>
        <v/>
      </c>
      <c r="AB21" t="str">
        <f t="shared" ca="1" si="13"/>
        <v>двссыл(адрес(42,7))&amp;":"&amp;двссыл(адрес(42,6))</v>
      </c>
    </row>
    <row r="22" spans="9:28" x14ac:dyDescent="0.25">
      <c r="L22" t="str">
        <f t="shared" ca="1" si="12"/>
        <v/>
      </c>
      <c r="M22" t="str">
        <f t="shared" ca="1" si="12"/>
        <v>ЕСЛИ(длстр(двссыл(адрес(строка()-1, столбец())))=1,"",двссыл(адрес(62,6))-двссыл(адрес(62,7)))</v>
      </c>
      <c r="N22" t="str">
        <f t="shared" ca="1" si="12"/>
        <v/>
      </c>
      <c r="O22" t="str">
        <f t="shared" ca="1" si="12"/>
        <v>ЕСЛИ(длстр(двссыл(адрес(строка()-1, столбец())))=1,"",двссыл(адрес(31,6))-двссыл(адрес(31,7)))</v>
      </c>
      <c r="P22" t="str">
        <f t="shared" ca="1" si="12"/>
        <v/>
      </c>
      <c r="Q22" t="str">
        <f t="shared" ca="1" si="12"/>
        <v/>
      </c>
      <c r="R22" t="str">
        <f t="shared" ca="1" si="12"/>
        <v>ЕСЛИ(длстр(двссыл(адрес(строка()-1, столбец())))=1,"",двссыл(адрес(51,6))-двссыл(адрес(51,7)))</v>
      </c>
      <c r="S22" t="str">
        <f t="shared" ca="1" si="12"/>
        <v/>
      </c>
      <c r="U22" t="str">
        <f t="shared" ca="1" si="13"/>
        <v>ЕСЛИ(длстр(двссыл(адрес(строка()-1, столбец())))=1,"",двссыл(адрес(55,7))-двссыл(адрес(55,6)))</v>
      </c>
      <c r="V22" t="str">
        <f t="shared" ca="1" si="13"/>
        <v/>
      </c>
      <c r="W22" t="str">
        <f t="shared" ca="1" si="13"/>
        <v>ЕСЛИ(длстр(двссыл(адрес(строка()-1, столбец())))=1,"",двссыл(адрес(26,7))-двссыл(адрес(26,6)))</v>
      </c>
      <c r="X22" t="str">
        <f t="shared" ca="1" si="13"/>
        <v/>
      </c>
      <c r="Y22" t="str">
        <f t="shared" ca="1" si="13"/>
        <v>ЕСЛИ(длстр(двссыл(адрес(строка()-1, столбец())))=1,"",двссыл(адрес(39,7))-двссыл(адрес(39,6)))</v>
      </c>
      <c r="Z22" t="str">
        <f t="shared" ca="1" si="13"/>
        <v/>
      </c>
      <c r="AA22" t="str">
        <f t="shared" ca="1" si="13"/>
        <v/>
      </c>
      <c r="AB22" t="str">
        <f t="shared" ca="1" si="13"/>
        <v>ЕСЛИ(длстр(двссыл(адрес(строка()-1, столбец())))=1,"",двссыл(адрес(42,7))-двссыл(адрес(42,6)))</v>
      </c>
    </row>
    <row r="23" spans="9:28" x14ac:dyDescent="0.25">
      <c r="L23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>двссыл(адрес(63,6))&amp;":"&amp;двссыл(адрес(63,7))</v>
      </c>
      <c r="M23" t="str">
        <f t="shared" ca="1" si="12"/>
        <v/>
      </c>
      <c r="N23" t="str">
        <f t="shared" ca="1" si="12"/>
        <v>двссыл(адрес(32,6))&amp;":"&amp;двссыл(адрес(32,7))</v>
      </c>
      <c r="O23" t="str">
        <f t="shared" ca="1" si="12"/>
        <v/>
      </c>
      <c r="P23" t="str">
        <f t="shared" ca="1" si="12"/>
        <v>двссыл(адрес(43,6))&amp;":"&amp;двссыл(адрес(43,7))</v>
      </c>
      <c r="Q23" t="str">
        <f t="shared" ca="1" si="12"/>
        <v/>
      </c>
      <c r="R23" t="str">
        <f t="shared" ca="1" si="12"/>
        <v/>
      </c>
      <c r="S23" t="str">
        <f t="shared" ca="1" si="12"/>
        <v/>
      </c>
      <c r="U23" t="str">
        <f t="shared" ca="1" si="13"/>
        <v/>
      </c>
      <c r="V23" t="str">
        <f t="shared" ca="1" si="13"/>
        <v>двссыл(адрес(25,7))&amp;":"&amp;двссыл(адрес(25,6))</v>
      </c>
      <c r="W23" t="str">
        <f t="shared" ca="1" si="13"/>
        <v/>
      </c>
      <c r="X23" t="str">
        <f t="shared" ca="1" si="13"/>
        <v>двссыл(адрес(38,7))&amp;":"&amp;двссыл(адрес(38,6))</v>
      </c>
      <c r="Y23" t="str">
        <f t="shared" ca="1" si="13"/>
        <v/>
      </c>
      <c r="Z23" t="str">
        <f t="shared" ca="1" si="13"/>
        <v>двссыл(адрес(51,7))&amp;":"&amp;двссыл(адрес(51,6))</v>
      </c>
      <c r="AA23" t="str">
        <f t="shared" ca="1" si="13"/>
        <v/>
      </c>
      <c r="AB23" t="str">
        <f t="shared" ca="1" si="13"/>
        <v>двссыл(адрес(54,7))&amp;":"&amp;двссыл(адрес(54,6))</v>
      </c>
    </row>
    <row r="24" spans="9:28" x14ac:dyDescent="0.25">
      <c r="I24" s="9" t="str">
        <f>'Группа на 8'!B24&amp;'Группа на 8'!K24</f>
        <v>18</v>
      </c>
      <c r="J24" s="9" t="str">
        <f>'Группа на 8'!K24&amp;'Группа на 8'!B24</f>
        <v>81</v>
      </c>
      <c r="L24" t="str">
        <f t="shared" ca="1" si="12"/>
        <v>ЕСЛИ(длстр(двссыл(адрес(строка()-1, столбец())))=1,"",двссыл(адрес(63,6))-двссыл(адрес(63,7)))</v>
      </c>
      <c r="M24" t="str">
        <f t="shared" ca="1" si="12"/>
        <v/>
      </c>
      <c r="N24" t="str">
        <f t="shared" ca="1" si="12"/>
        <v>ЕСЛИ(длстр(двссыл(адрес(строка()-1, столбец())))=1,"",двссыл(адрес(32,6))-двссыл(адрес(32,7)))</v>
      </c>
      <c r="O24" t="str">
        <f t="shared" ca="1" si="12"/>
        <v/>
      </c>
      <c r="P24" t="str">
        <f t="shared" ca="1" si="12"/>
        <v>ЕСЛИ(длстр(двссыл(адрес(строка()-1, столбец())))=1,"",двссыл(адрес(43,6))-двссыл(адрес(43,7)))</v>
      </c>
      <c r="Q24" t="str">
        <f t="shared" ca="1" si="12"/>
        <v/>
      </c>
      <c r="R24" t="str">
        <f t="shared" ca="1" si="12"/>
        <v/>
      </c>
      <c r="S24" t="str">
        <f t="shared" ca="1" si="12"/>
        <v/>
      </c>
      <c r="U24" t="str">
        <f t="shared" ca="1" si="13"/>
        <v/>
      </c>
      <c r="V24" t="str">
        <f t="shared" ca="1" si="13"/>
        <v>ЕСЛИ(длстр(двссыл(адрес(строка()-1, столбец())))=1,"",двссыл(адрес(25,7))-двссыл(адрес(25,6)))</v>
      </c>
      <c r="W24" t="str">
        <f t="shared" ca="1" si="13"/>
        <v/>
      </c>
      <c r="X24" t="str">
        <f t="shared" ca="1" si="13"/>
        <v>ЕСЛИ(длстр(двссыл(адрес(строка()-1, столбец())))=1,"",двссыл(адрес(38,7))-двссыл(адрес(38,6)))</v>
      </c>
      <c r="Y24" t="str">
        <f t="shared" ca="1" si="13"/>
        <v/>
      </c>
      <c r="Z24" t="str">
        <f t="shared" ca="1" si="13"/>
        <v>ЕСЛИ(длстр(двссыл(адрес(строка()-1, столбец())))=1,"",двссыл(адрес(51,7))-двссыл(адрес(51,6)))</v>
      </c>
      <c r="AA24" t="str">
        <f t="shared" ca="1" si="13"/>
        <v/>
      </c>
      <c r="AB24" t="str">
        <f t="shared" ca="1" si="13"/>
        <v>ЕСЛИ(длстр(двссыл(адрес(строка()-1, столбец())))=1,"",двссыл(адрес(54,7))-двссыл(адрес(54,6)))</v>
      </c>
    </row>
    <row r="25" spans="9:28" x14ac:dyDescent="0.25">
      <c r="I25" s="9" t="str">
        <f>'Группа на 8'!B25&amp;'Группа на 8'!K25</f>
        <v>27</v>
      </c>
      <c r="J25" s="9" t="str">
        <f>'Группа на 8'!K25&amp;'Группа на 8'!B25</f>
        <v>72</v>
      </c>
      <c r="L25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25" t="str">
        <f t="shared" ca="1" si="12"/>
        <v/>
      </c>
      <c r="N25" t="str">
        <f t="shared" ca="1" si="12"/>
        <v/>
      </c>
      <c r="O25" t="str">
        <f t="shared" ca="1" si="12"/>
        <v/>
      </c>
      <c r="P25" t="str">
        <f t="shared" ca="1" si="12"/>
        <v>двссыл(адрес(30,6))&amp;":"&amp;двссыл(адрес(30,7))</v>
      </c>
      <c r="Q25" t="str">
        <f t="shared" ca="1" si="12"/>
        <v>двссыл(адрес(42,6))&amp;":"&amp;двссыл(адрес(42,7))</v>
      </c>
      <c r="R25" t="str">
        <f t="shared" ca="1" si="12"/>
        <v>двссыл(адрес(54,6))&amp;":"&amp;двссыл(адрес(54,7))</v>
      </c>
      <c r="S25" t="str">
        <f t="shared" ca="1" si="12"/>
        <v/>
      </c>
      <c r="U25" t="str">
        <f t="shared" ca="1" si="13"/>
        <v>двссыл(адрес(24,7))&amp;":"&amp;двссыл(адрес(24,6))</v>
      </c>
      <c r="V25" t="str">
        <f t="shared" ca="1" si="13"/>
        <v>двссыл(адрес(36,7))&amp;":"&amp;двссыл(адрес(36,6))</v>
      </c>
      <c r="W25" t="str">
        <f t="shared" ca="1" si="13"/>
        <v>двссыл(адрес(48,7))&amp;":"&amp;двссыл(адрес(48,6))</v>
      </c>
      <c r="X25" t="str">
        <f t="shared" ca="1" si="13"/>
        <v>двссыл(адрес(60,7))&amp;":"&amp;двссыл(адрес(60,6))</v>
      </c>
      <c r="Y25" t="str">
        <f t="shared" ca="1" si="13"/>
        <v/>
      </c>
      <c r="Z25" t="str">
        <f t="shared" ca="1" si="13"/>
        <v/>
      </c>
      <c r="AA25" t="str">
        <f t="shared" ca="1" si="13"/>
        <v/>
      </c>
      <c r="AB25" t="str">
        <f t="shared" ca="1" si="13"/>
        <v/>
      </c>
    </row>
    <row r="26" spans="9:28" x14ac:dyDescent="0.25">
      <c r="I26" s="9" t="str">
        <f>'Группа на 8'!B26&amp;'Группа на 8'!K26</f>
        <v>36</v>
      </c>
      <c r="J26" s="9" t="str">
        <f>'Группа на 8'!K26&amp;'Группа на 8'!B26</f>
        <v>63</v>
      </c>
      <c r="L26" t="str">
        <f t="shared" ca="1" si="12"/>
        <v/>
      </c>
      <c r="M26" t="str">
        <f t="shared" ca="1" si="12"/>
        <v/>
      </c>
      <c r="N26" t="str">
        <f t="shared" ca="1" si="12"/>
        <v/>
      </c>
      <c r="O26" t="str">
        <f t="shared" ca="1" si="12"/>
        <v/>
      </c>
      <c r="P26" t="str">
        <f t="shared" ca="1" si="12"/>
        <v>ЕСЛИ(длстр(двссыл(адрес(строка()-1, столбец())))=1,"",двссыл(адрес(30,6))-двссыл(адрес(30,7)))</v>
      </c>
      <c r="Q26" t="str">
        <f t="shared" ca="1" si="12"/>
        <v>ЕСЛИ(длстр(двссыл(адрес(строка()-1, столбец())))=1,"",двссыл(адрес(42,6))-двссыл(адрес(42,7)))</v>
      </c>
      <c r="R26" t="str">
        <f t="shared" ca="1" si="12"/>
        <v>ЕСЛИ(длстр(двссыл(адрес(строка()-1, столбец())))=1,"",двссыл(адрес(54,6))-двссыл(адрес(54,7)))</v>
      </c>
      <c r="S26" t="str">
        <f t="shared" ca="1" si="12"/>
        <v/>
      </c>
      <c r="U26" t="str">
        <f t="shared" ca="1" si="13"/>
        <v>ЕСЛИ(длстр(двссыл(адрес(строка()-1, столбец())))=1,"",двссыл(адрес(24,7))-двссыл(адрес(24,6)))</v>
      </c>
      <c r="V26" t="str">
        <f t="shared" ca="1" si="13"/>
        <v>ЕСЛИ(длстр(двссыл(адрес(строка()-1, столбец())))=1,"",двссыл(адрес(36,7))-двссыл(адрес(36,6)))</v>
      </c>
      <c r="W26" t="str">
        <f t="shared" ca="1" si="13"/>
        <v>ЕСЛИ(длстр(двссыл(адрес(строка()-1, столбец())))=1,"",двссыл(адрес(48,7))-двссыл(адрес(48,6)))</v>
      </c>
      <c r="X26" t="str">
        <f t="shared" ca="1" si="13"/>
        <v>ЕСЛИ(длстр(двссыл(адрес(строка()-1, столбец())))=1,"",двссыл(адрес(60,7))-двссыл(адрес(60,6)))</v>
      </c>
      <c r="Y26" t="str">
        <f t="shared" ca="1" si="13"/>
        <v/>
      </c>
      <c r="Z26" t="str">
        <f t="shared" ca="1" si="13"/>
        <v/>
      </c>
      <c r="AA26" t="str">
        <f t="shared" ca="1" si="13"/>
        <v/>
      </c>
      <c r="AB26" t="str">
        <f t="shared" ca="1" si="13"/>
        <v/>
      </c>
    </row>
    <row r="27" spans="9:28" x14ac:dyDescent="0.25">
      <c r="I27" s="9" t="str">
        <f>'Группа на 8'!B27&amp;'Группа на 8'!K27</f>
        <v>45</v>
      </c>
      <c r="J27" s="9" t="str">
        <f>'Группа на 8'!K27&amp;'Группа на 8'!B27</f>
        <v>54</v>
      </c>
    </row>
    <row r="28" spans="9:28" x14ac:dyDescent="0.25">
      <c r="I28" s="9" t="str">
        <f>'Группа на 8'!B28&amp;'Группа на 8'!K28</f>
        <v/>
      </c>
      <c r="J28" s="9" t="str">
        <f>'Группа на 8'!K28&amp;'Группа на 8'!B28</f>
        <v/>
      </c>
      <c r="L28" t="str">
        <f t="shared" ref="L28:L43" ca="1" si="14">"№"&amp;L11&amp;U11</f>
        <v>№</v>
      </c>
      <c r="M28" t="str">
        <f t="shared" ref="M28:M43" ca="1" si="15">"№"&amp;M11&amp;V11</f>
        <v>№двссыл(адрес(33,6))&amp;":"&amp;двссыл(адрес(33,7))</v>
      </c>
      <c r="N28" t="str">
        <f t="shared" ref="N28:N43" ca="1" si="16">"№"&amp;N11&amp;W11</f>
        <v>№двссыл(адрес(37,7))&amp;":"&amp;двссыл(адрес(37,6))</v>
      </c>
      <c r="O28" t="str">
        <f t="shared" ref="O28:O43" ca="1" si="17">"№"&amp;O11&amp;X11</f>
        <v>№двссыл(адрес(44,6))&amp;":"&amp;двссыл(адрес(44,7))</v>
      </c>
      <c r="P28" t="str">
        <f t="shared" ref="P28:P43" ca="1" si="18">"№"&amp;P11&amp;Y11</f>
        <v>№двссыл(адрес(50,7))&amp;":"&amp;двссыл(адрес(50,6))</v>
      </c>
      <c r="Q28" t="str">
        <f t="shared" ref="Q28:Q43" ca="1" si="19">"№"&amp;Q11&amp;Z11</f>
        <v>№двссыл(адрес(55,6))&amp;":"&amp;двссыл(адрес(55,7))</v>
      </c>
      <c r="R28" t="str">
        <f t="shared" ref="R28:R43" ca="1" si="20">"№"&amp;R11&amp;AA11</f>
        <v>№двссыл(адрес(63,7))&amp;":"&amp;двссыл(адрес(63,6))</v>
      </c>
      <c r="S28" t="str">
        <f t="shared" ref="S28:S43" ca="1" si="21">"№"&amp;S11&amp;AB11</f>
        <v>№двссыл(адрес(24,6))&amp;":"&amp;двссыл(адрес(24,7))</v>
      </c>
    </row>
    <row r="29" spans="9:28" x14ac:dyDescent="0.25">
      <c r="L29" t="str">
        <f t="shared" ca="1" si="14"/>
        <v>№</v>
      </c>
      <c r="M29" t="str">
        <f t="shared" ca="1" si="15"/>
        <v>№ЕСЛИ(длстр(двссыл(адрес(строка()-1, столбец())))=1,"",двссыл(адрес(33,6))-двссыл(адрес(33,7)))</v>
      </c>
      <c r="N29" t="str">
        <f t="shared" ca="1" si="16"/>
        <v>№ЕСЛИ(длстр(двссыл(адрес(строка()-1, столбец())))=1,"",двссыл(адрес(37,7))-двссыл(адрес(37,6)))</v>
      </c>
      <c r="O29" t="str">
        <f t="shared" ca="1" si="17"/>
        <v>№ЕСЛИ(длстр(двссыл(адрес(строка()-1, столбец())))=1,"",двссыл(адрес(44,6))-двссыл(адрес(44,7)))</v>
      </c>
      <c r="P29" t="str">
        <f t="shared" ca="1" si="18"/>
        <v>№ЕСЛИ(длстр(двссыл(адрес(строка()-1, столбец())))=1,"",двссыл(адрес(50,7))-двссыл(адрес(50,6)))</v>
      </c>
      <c r="Q29" t="str">
        <f t="shared" ca="1" si="19"/>
        <v>№ЕСЛИ(длстр(двссыл(адрес(строка()-1, столбец())))=1,"",двссыл(адрес(55,6))-двссыл(адрес(55,7)))</v>
      </c>
      <c r="R29" t="str">
        <f t="shared" ca="1" si="20"/>
        <v>№ЕСЛИ(длстр(двссыл(адрес(строка()-1, столбец())))=1,"",двссыл(адрес(63,7))-двссыл(адрес(63,6)))</v>
      </c>
      <c r="S29" t="str">
        <f t="shared" ca="1" si="21"/>
        <v>№ЕСЛИ(длстр(двссыл(адрес(строка()-1, столбец())))=1,"",двссыл(адрес(24,6))-двссыл(адрес(24,7)))</v>
      </c>
    </row>
    <row r="30" spans="9:28" x14ac:dyDescent="0.25">
      <c r="I30" s="9" t="str">
        <f>'Группа на 8'!B30&amp;'Группа на 8'!K30</f>
        <v>85</v>
      </c>
      <c r="J30" s="9" t="str">
        <f>'Группа на 8'!K30&amp;'Группа на 8'!B30</f>
        <v>58</v>
      </c>
      <c r="L30" t="str">
        <f t="shared" ca="1" si="14"/>
        <v>№двссыл(адрес(33,7))&amp;":"&amp;двссыл(адрес(33,6))</v>
      </c>
      <c r="M30" t="str">
        <f t="shared" ca="1" si="15"/>
        <v>№</v>
      </c>
      <c r="N30" t="str">
        <f t="shared" ca="1" si="16"/>
        <v>№двссыл(адрес(45,6))&amp;":"&amp;двссыл(адрес(45,7))</v>
      </c>
      <c r="O30" t="str">
        <f t="shared" ca="1" si="17"/>
        <v>№двссыл(адрес(49,7))&amp;":"&amp;двссыл(адрес(49,6))</v>
      </c>
      <c r="P30" t="str">
        <f t="shared" ca="1" si="18"/>
        <v>№двссыл(адрес(56,6))&amp;":"&amp;двссыл(адрес(56,7))</v>
      </c>
      <c r="Q30" t="str">
        <f t="shared" ca="1" si="19"/>
        <v>№двссыл(адрес(62,7))&amp;":"&amp;двссыл(адрес(62,6))</v>
      </c>
      <c r="R30" t="str">
        <f t="shared" ca="1" si="20"/>
        <v>№двссыл(адрес(25,6))&amp;":"&amp;двссыл(адрес(25,7))</v>
      </c>
      <c r="S30" t="str">
        <f t="shared" ca="1" si="21"/>
        <v>№двссыл(адрес(36,6))&amp;":"&amp;двссыл(адрес(36,7))</v>
      </c>
    </row>
    <row r="31" spans="9:28" x14ac:dyDescent="0.25">
      <c r="I31" s="9" t="str">
        <f>'Группа на 8'!B31&amp;'Группа на 8'!K31</f>
        <v>64</v>
      </c>
      <c r="J31" s="9" t="str">
        <f>'Группа на 8'!K31&amp;'Группа на 8'!B31</f>
        <v>46</v>
      </c>
      <c r="L31" t="str">
        <f t="shared" ca="1" si="14"/>
        <v>№ЕСЛИ(длстр(двссыл(адрес(строка()-1, столбец())))=1,"",двссыл(адрес(33,7))-двссыл(адрес(33,6)))</v>
      </c>
      <c r="M31" t="str">
        <f t="shared" ca="1" si="15"/>
        <v>№</v>
      </c>
      <c r="N31" t="str">
        <f t="shared" ca="1" si="16"/>
        <v>№ЕСЛИ(длстр(двссыл(адрес(строка()-1, столбец())))=1,"",двссыл(адрес(45,6))-двссыл(адрес(45,7)))</v>
      </c>
      <c r="O31" t="str">
        <f t="shared" ca="1" si="17"/>
        <v>№ЕСЛИ(длстр(двссыл(адрес(строка()-1, столбец())))=1,"",двссыл(адрес(49,7))-двссыл(адрес(49,6)))</v>
      </c>
      <c r="P31" t="str">
        <f t="shared" ca="1" si="18"/>
        <v>№ЕСЛИ(длстр(двссыл(адрес(строка()-1, столбец())))=1,"",двссыл(адрес(56,6))-двссыл(адрес(56,7)))</v>
      </c>
      <c r="Q31" t="str">
        <f t="shared" ca="1" si="19"/>
        <v>№ЕСЛИ(длстр(двссыл(адрес(строка()-1, столбец())))=1,"",двссыл(адрес(62,7))-двссыл(адрес(62,6)))</v>
      </c>
      <c r="R31" t="str">
        <f t="shared" ca="1" si="20"/>
        <v>№ЕСЛИ(длстр(двссыл(адрес(строка()-1, столбец())))=1,"",двссыл(адрес(25,6))-двссыл(адрес(25,7)))</v>
      </c>
      <c r="S31" t="str">
        <f t="shared" ca="1" si="21"/>
        <v>№ЕСЛИ(длстр(двссыл(адрес(строка()-1, столбец())))=1,"",двссыл(адрес(36,6))-двссыл(адрес(36,7)))</v>
      </c>
    </row>
    <row r="32" spans="9:28" x14ac:dyDescent="0.25">
      <c r="I32" s="9" t="str">
        <f>'Группа на 8'!B32&amp;'Группа на 8'!K32</f>
        <v>73</v>
      </c>
      <c r="J32" s="9" t="str">
        <f>'Группа на 8'!K32&amp;'Группа на 8'!B32</f>
        <v>37</v>
      </c>
      <c r="L32" t="str">
        <f t="shared" ca="1" si="14"/>
        <v>№двссыл(адрес(37,6))&amp;":"&amp;двссыл(адрес(37,7))</v>
      </c>
      <c r="M32" t="str">
        <f t="shared" ca="1" si="15"/>
        <v>№двссыл(адрес(45,7))&amp;":"&amp;двссыл(адрес(45,6))</v>
      </c>
      <c r="N32" t="str">
        <f t="shared" ca="1" si="16"/>
        <v>№</v>
      </c>
      <c r="O32" t="str">
        <f t="shared" ca="1" si="17"/>
        <v>№двссыл(адрес(57,6))&amp;":"&amp;двссыл(адрес(57,7))</v>
      </c>
      <c r="P32" t="str">
        <f t="shared" ca="1" si="18"/>
        <v>№двссыл(адрес(61,7))&amp;":"&amp;двссыл(адрес(61,6))</v>
      </c>
      <c r="Q32" t="str">
        <f t="shared" ca="1" si="19"/>
        <v>№двссыл(адрес(26,6))&amp;":"&amp;двссыл(адрес(26,7))</v>
      </c>
      <c r="R32" t="str">
        <f t="shared" ca="1" si="20"/>
        <v>№двссыл(адрес(32,7))&amp;":"&amp;двссыл(адрес(32,6))</v>
      </c>
      <c r="S32" t="str">
        <f t="shared" ca="1" si="21"/>
        <v>№двссыл(адрес(48,6))&amp;":"&amp;двссыл(адрес(48,7))</v>
      </c>
    </row>
    <row r="33" spans="9:19" x14ac:dyDescent="0.25">
      <c r="I33" s="9" t="str">
        <f>'Группа на 8'!B33&amp;'Группа на 8'!K33</f>
        <v>12</v>
      </c>
      <c r="J33" s="9" t="str">
        <f>'Группа на 8'!K33&amp;'Группа на 8'!B33</f>
        <v>21</v>
      </c>
      <c r="L33" t="str">
        <f t="shared" ca="1" si="14"/>
        <v>№ЕСЛИ(длстр(двссыл(адрес(строка()-1, столбец())))=1,"",двссыл(адрес(37,6))-двссыл(адрес(37,7)))</v>
      </c>
      <c r="M33" t="str">
        <f t="shared" ca="1" si="15"/>
        <v>№ЕСЛИ(длстр(двссыл(адрес(строка()-1, столбец())))=1,"",двссыл(адрес(45,7))-двссыл(адрес(45,6)))</v>
      </c>
      <c r="N33" t="str">
        <f t="shared" ca="1" si="16"/>
        <v>№</v>
      </c>
      <c r="O33" t="str">
        <f t="shared" ca="1" si="17"/>
        <v>№ЕСЛИ(длстр(двссыл(адрес(строка()-1, столбец())))=1,"",двссыл(адрес(57,6))-двссыл(адрес(57,7)))</v>
      </c>
      <c r="P33" t="str">
        <f t="shared" ca="1" si="18"/>
        <v>№ЕСЛИ(длстр(двссыл(адрес(строка()-1, столбец())))=1,"",двссыл(адрес(61,7))-двссыл(адрес(61,6)))</v>
      </c>
      <c r="Q33" t="str">
        <f t="shared" ca="1" si="19"/>
        <v>№ЕСЛИ(длстр(двссыл(адрес(строка()-1, столбец())))=1,"",двссыл(адрес(26,6))-двссыл(адрес(26,7)))</v>
      </c>
      <c r="R33" t="str">
        <f t="shared" ca="1" si="20"/>
        <v>№ЕСЛИ(длстр(двссыл(адрес(строка()-1, столбец())))=1,"",двссыл(адрес(32,7))-двссыл(адрес(32,6)))</v>
      </c>
      <c r="S33" t="str">
        <f t="shared" ca="1" si="21"/>
        <v>№ЕСЛИ(длстр(двссыл(адрес(строка()-1, столбец())))=1,"",двссыл(адрес(48,6))-двссыл(адрес(48,7)))</v>
      </c>
    </row>
    <row r="34" spans="9:19" x14ac:dyDescent="0.25">
      <c r="I34" s="9" t="str">
        <f>'Группа на 8'!B34&amp;'Группа на 8'!K34</f>
        <v/>
      </c>
      <c r="J34" s="9" t="str">
        <f>'Группа на 8'!K34&amp;'Группа на 8'!B34</f>
        <v/>
      </c>
      <c r="L34" t="str">
        <f t="shared" ca="1" si="14"/>
        <v>№двссыл(адрес(44,7))&amp;":"&amp;двссыл(адрес(44,6))</v>
      </c>
      <c r="M34" t="str">
        <f t="shared" ca="1" si="15"/>
        <v>№двссыл(адрес(49,6))&amp;":"&amp;двссыл(адрес(49,7))</v>
      </c>
      <c r="N34" t="str">
        <f t="shared" ca="1" si="16"/>
        <v>№двссыл(адрес(57,7))&amp;":"&amp;двссыл(адрес(57,6))</v>
      </c>
      <c r="O34" t="str">
        <f t="shared" ca="1" si="17"/>
        <v>№</v>
      </c>
      <c r="P34" t="str">
        <f t="shared" ca="1" si="18"/>
        <v>№двссыл(адрес(27,6))&amp;":"&amp;двссыл(адрес(27,7))</v>
      </c>
      <c r="Q34" t="str">
        <f t="shared" ca="1" si="19"/>
        <v>№двссыл(адрес(31,7))&amp;":"&amp;двссыл(адрес(31,6))</v>
      </c>
      <c r="R34" t="str">
        <f t="shared" ca="1" si="20"/>
        <v>№двссыл(адрес(38,6))&amp;":"&amp;двссыл(адрес(38,7))</v>
      </c>
      <c r="S34" t="str">
        <f t="shared" ca="1" si="21"/>
        <v>№двссыл(адрес(60,6))&amp;":"&amp;двссыл(адрес(60,7))</v>
      </c>
    </row>
    <row r="35" spans="9:19" x14ac:dyDescent="0.25">
      <c r="L35" t="str">
        <f t="shared" ca="1" si="14"/>
        <v>№ЕСЛИ(длстр(двссыл(адрес(строка()-1, столбец())))=1,"",двссыл(адрес(44,7))-двссыл(адрес(44,6)))</v>
      </c>
      <c r="M35" t="str">
        <f t="shared" ca="1" si="15"/>
        <v>№ЕСЛИ(длстр(двссыл(адрес(строка()-1, столбец())))=1,"",двссыл(адрес(49,6))-двссыл(адрес(49,7)))</v>
      </c>
      <c r="N35" t="str">
        <f t="shared" ca="1" si="16"/>
        <v>№ЕСЛИ(длстр(двссыл(адрес(строка()-1, столбец())))=1,"",двссыл(адрес(57,7))-двссыл(адрес(57,6)))</v>
      </c>
      <c r="O35" t="str">
        <f t="shared" ca="1" si="17"/>
        <v>№</v>
      </c>
      <c r="P35" t="str">
        <f t="shared" ca="1" si="18"/>
        <v>№ЕСЛИ(длстр(двссыл(адрес(строка()-1, столбец())))=1,"",двссыл(адрес(27,6))-двссыл(адрес(27,7)))</v>
      </c>
      <c r="Q35" t="str">
        <f t="shared" ca="1" si="19"/>
        <v>№ЕСЛИ(длстр(двссыл(адрес(строка()-1, столбец())))=1,"",двссыл(адрес(31,7))-двссыл(адрес(31,6)))</v>
      </c>
      <c r="R35" t="str">
        <f t="shared" ca="1" si="20"/>
        <v>№ЕСЛИ(длстр(двссыл(адрес(строка()-1, столбец())))=1,"",двссыл(адрес(38,6))-двссыл(адрес(38,7)))</v>
      </c>
      <c r="S35" t="str">
        <f t="shared" ca="1" si="21"/>
        <v>№ЕСЛИ(длстр(двссыл(адрес(строка()-1, столбец())))=1,"",двссыл(адрес(60,6))-двссыл(адрес(60,7)))</v>
      </c>
    </row>
    <row r="36" spans="9:19" x14ac:dyDescent="0.25">
      <c r="I36" s="9" t="str">
        <f>'Группа на 8'!B36&amp;'Группа на 8'!K36</f>
        <v>28</v>
      </c>
      <c r="J36" s="9" t="str">
        <f>'Группа на 8'!K36&amp;'Группа на 8'!B36</f>
        <v>82</v>
      </c>
      <c r="L36" t="str">
        <f t="shared" ca="1" si="14"/>
        <v>№двссыл(адрес(50,6))&amp;":"&amp;двссыл(адрес(50,7))</v>
      </c>
      <c r="M36" t="str">
        <f t="shared" ca="1" si="15"/>
        <v>№двссыл(адрес(56,7))&amp;":"&amp;двссыл(адрес(56,6))</v>
      </c>
      <c r="N36" t="str">
        <f t="shared" ca="1" si="16"/>
        <v>№двссыл(адрес(61,6))&amp;":"&amp;двссыл(адрес(61,7))</v>
      </c>
      <c r="O36" t="str">
        <f t="shared" ca="1" si="17"/>
        <v>№двссыл(адрес(27,7))&amp;":"&amp;двссыл(адрес(27,6))</v>
      </c>
      <c r="P36" t="str">
        <f t="shared" ca="1" si="18"/>
        <v>№</v>
      </c>
      <c r="Q36" t="str">
        <f t="shared" ca="1" si="19"/>
        <v>№двссыл(адрес(39,6))&amp;":"&amp;двссыл(адрес(39,7))</v>
      </c>
      <c r="R36" t="str">
        <f t="shared" ca="1" si="20"/>
        <v>№двссыл(адрес(43,7))&amp;":"&amp;двссыл(адрес(43,6))</v>
      </c>
      <c r="S36" t="str">
        <f t="shared" ca="1" si="21"/>
        <v>№двссыл(адрес(30,7))&amp;":"&amp;двссыл(адрес(30,6))</v>
      </c>
    </row>
    <row r="37" spans="9:19" x14ac:dyDescent="0.25">
      <c r="I37" s="9" t="str">
        <f>'Группа на 8'!B37&amp;'Группа на 8'!K37</f>
        <v>31</v>
      </c>
      <c r="J37" s="9" t="str">
        <f>'Группа на 8'!K37&amp;'Группа на 8'!B37</f>
        <v>13</v>
      </c>
      <c r="L37" t="str">
        <f t="shared" ca="1" si="14"/>
        <v>№ЕСЛИ(длстр(двссыл(адрес(строка()-1, столбец())))=1,"",двссыл(адрес(50,6))-двссыл(адрес(50,7)))</v>
      </c>
      <c r="M37" t="str">
        <f t="shared" ca="1" si="15"/>
        <v>№ЕСЛИ(длстр(двссыл(адрес(строка()-1, столбец())))=1,"",двссыл(адрес(56,7))-двссыл(адрес(56,6)))</v>
      </c>
      <c r="N37" t="str">
        <f t="shared" ca="1" si="16"/>
        <v>№ЕСЛИ(длстр(двссыл(адрес(строка()-1, столбец())))=1,"",двссыл(адрес(61,6))-двссыл(адрес(61,7)))</v>
      </c>
      <c r="O37" t="str">
        <f t="shared" ca="1" si="17"/>
        <v>№ЕСЛИ(длстр(двссыл(адрес(строка()-1, столбец())))=1,"",двссыл(адрес(27,7))-двссыл(адрес(27,6)))</v>
      </c>
      <c r="P37" t="str">
        <f t="shared" ca="1" si="18"/>
        <v>№</v>
      </c>
      <c r="Q37" t="str">
        <f t="shared" ca="1" si="19"/>
        <v>№ЕСЛИ(длстр(двссыл(адрес(строка()-1, столбец())))=1,"",двссыл(адрес(39,6))-двссыл(адрес(39,7)))</v>
      </c>
      <c r="R37" t="str">
        <f t="shared" ca="1" si="20"/>
        <v>№ЕСЛИ(длстр(двссыл(адрес(строка()-1, столбец())))=1,"",двссыл(адрес(43,7))-двссыл(адрес(43,6)))</v>
      </c>
      <c r="S37" t="str">
        <f t="shared" ca="1" si="21"/>
        <v>№ЕСЛИ(длстр(двссыл(адрес(строка()-1, столбец())))=1,"",двссыл(адрес(30,7))-двссыл(адрес(30,6)))</v>
      </c>
    </row>
    <row r="38" spans="9:19" x14ac:dyDescent="0.25">
      <c r="I38" s="9" t="str">
        <f>'Группа на 8'!B38&amp;'Группа на 8'!K38</f>
        <v>47</v>
      </c>
      <c r="J38" s="9" t="str">
        <f>'Группа на 8'!K38&amp;'Группа на 8'!B38</f>
        <v>74</v>
      </c>
      <c r="L38" t="str">
        <f t="shared" ca="1" si="14"/>
        <v>№двссыл(адрес(55,7))&amp;":"&amp;двссыл(адрес(55,6))</v>
      </c>
      <c r="M38" t="str">
        <f t="shared" ca="1" si="15"/>
        <v>№двссыл(адрес(62,6))&amp;":"&amp;двссыл(адрес(62,7))</v>
      </c>
      <c r="N38" t="str">
        <f t="shared" ca="1" si="16"/>
        <v>№двссыл(адрес(26,7))&amp;":"&amp;двссыл(адрес(26,6))</v>
      </c>
      <c r="O38" t="str">
        <f t="shared" ca="1" si="17"/>
        <v>№двссыл(адрес(31,6))&amp;":"&amp;двссыл(адрес(31,7))</v>
      </c>
      <c r="P38" t="str">
        <f t="shared" ca="1" si="18"/>
        <v>№двссыл(адрес(39,7))&amp;":"&amp;двссыл(адрес(39,6))</v>
      </c>
      <c r="Q38" t="str">
        <f t="shared" ca="1" si="19"/>
        <v>№</v>
      </c>
      <c r="R38" t="str">
        <f t="shared" ca="1" si="20"/>
        <v>№двссыл(адрес(51,6))&amp;":"&amp;двссыл(адрес(51,7))</v>
      </c>
      <c r="S38" t="str">
        <f t="shared" ca="1" si="21"/>
        <v>№двссыл(адрес(42,7))&amp;":"&amp;двссыл(адрес(42,6))</v>
      </c>
    </row>
    <row r="39" spans="9:19" x14ac:dyDescent="0.25">
      <c r="I39" s="9" t="str">
        <f>'Группа на 8'!B39&amp;'Группа на 8'!K39</f>
        <v>56</v>
      </c>
      <c r="J39" s="9" t="str">
        <f>'Группа на 8'!K39&amp;'Группа на 8'!B39</f>
        <v>65</v>
      </c>
      <c r="L39" t="str">
        <f t="shared" ca="1" si="14"/>
        <v>№ЕСЛИ(длстр(двссыл(адрес(строка()-1, столбец())))=1,"",двссыл(адрес(55,7))-двссыл(адрес(55,6)))</v>
      </c>
      <c r="M39" t="str">
        <f t="shared" ca="1" si="15"/>
        <v>№ЕСЛИ(длстр(двссыл(адрес(строка()-1, столбец())))=1,"",двссыл(адрес(62,6))-двссыл(адрес(62,7)))</v>
      </c>
      <c r="N39" t="str">
        <f t="shared" ca="1" si="16"/>
        <v>№ЕСЛИ(длстр(двссыл(адрес(строка()-1, столбец())))=1,"",двссыл(адрес(26,7))-двссыл(адрес(26,6)))</v>
      </c>
      <c r="O39" t="str">
        <f t="shared" ca="1" si="17"/>
        <v>№ЕСЛИ(длстр(двссыл(адрес(строка()-1, столбец())))=1,"",двссыл(адрес(31,6))-двссыл(адрес(31,7)))</v>
      </c>
      <c r="P39" t="str">
        <f t="shared" ca="1" si="18"/>
        <v>№ЕСЛИ(длстр(двссыл(адрес(строка()-1, столбец())))=1,"",двссыл(адрес(39,7))-двссыл(адрес(39,6)))</v>
      </c>
      <c r="Q39" t="str">
        <f t="shared" ca="1" si="19"/>
        <v>№</v>
      </c>
      <c r="R39" t="str">
        <f t="shared" ca="1" si="20"/>
        <v>№ЕСЛИ(длстр(двссыл(адрес(строка()-1, столбец())))=1,"",двссыл(адрес(51,6))-двссыл(адрес(51,7)))</v>
      </c>
      <c r="S39" t="str">
        <f t="shared" ca="1" si="21"/>
        <v>№ЕСЛИ(длстр(двссыл(адрес(строка()-1, столбец())))=1,"",двссыл(адрес(42,7))-двссыл(адрес(42,6)))</v>
      </c>
    </row>
    <row r="40" spans="9:19" x14ac:dyDescent="0.25">
      <c r="I40" s="9" t="str">
        <f>'Группа на 8'!B40&amp;'Группа на 8'!K40</f>
        <v/>
      </c>
      <c r="J40" s="9" t="str">
        <f>'Группа на 8'!K40&amp;'Группа на 8'!B40</f>
        <v/>
      </c>
      <c r="L40" t="str">
        <f t="shared" ca="1" si="14"/>
        <v>№двссыл(адрес(63,6))&amp;":"&amp;двссыл(адрес(63,7))</v>
      </c>
      <c r="M40" t="str">
        <f t="shared" ca="1" si="15"/>
        <v>№двссыл(адрес(25,7))&amp;":"&amp;двссыл(адрес(25,6))</v>
      </c>
      <c r="N40" t="str">
        <f t="shared" ca="1" si="16"/>
        <v>№двссыл(адрес(32,6))&amp;":"&amp;двссыл(адрес(32,7))</v>
      </c>
      <c r="O40" t="str">
        <f t="shared" ca="1" si="17"/>
        <v>№двссыл(адрес(38,7))&amp;":"&amp;двссыл(адрес(38,6))</v>
      </c>
      <c r="P40" t="str">
        <f t="shared" ca="1" si="18"/>
        <v>№двссыл(адрес(43,6))&amp;":"&amp;двссыл(адрес(43,7))</v>
      </c>
      <c r="Q40" t="str">
        <f t="shared" ca="1" si="19"/>
        <v>№двссыл(адрес(51,7))&amp;":"&amp;двссыл(адрес(51,6))</v>
      </c>
      <c r="R40" t="str">
        <f t="shared" ca="1" si="20"/>
        <v>№</v>
      </c>
      <c r="S40" t="str">
        <f t="shared" ca="1" si="21"/>
        <v>№двссыл(адрес(54,7))&amp;":"&amp;двссыл(адрес(54,6))</v>
      </c>
    </row>
    <row r="41" spans="9:19" x14ac:dyDescent="0.25">
      <c r="L41" t="str">
        <f t="shared" ca="1" si="14"/>
        <v>№ЕСЛИ(длстр(двссыл(адрес(строка()-1, столбец())))=1,"",двссыл(адрес(63,6))-двссыл(адрес(63,7)))</v>
      </c>
      <c r="M41" t="str">
        <f t="shared" ca="1" si="15"/>
        <v>№ЕСЛИ(длстр(двссыл(адрес(строка()-1, столбец())))=1,"",двссыл(адрес(25,7))-двссыл(адрес(25,6)))</v>
      </c>
      <c r="N41" t="str">
        <f t="shared" ca="1" si="16"/>
        <v>№ЕСЛИ(длстр(двссыл(адрес(строка()-1, столбец())))=1,"",двссыл(адрес(32,6))-двссыл(адрес(32,7)))</v>
      </c>
      <c r="O41" t="str">
        <f t="shared" ca="1" si="17"/>
        <v>№ЕСЛИ(длстр(двссыл(адрес(строка()-1, столбец())))=1,"",двссыл(адрес(38,7))-двссыл(адрес(38,6)))</v>
      </c>
      <c r="P41" t="str">
        <f t="shared" ca="1" si="18"/>
        <v>№ЕСЛИ(длстр(двссыл(адрес(строка()-1, столбец())))=1,"",двссыл(адрес(43,6))-двссыл(адрес(43,7)))</v>
      </c>
      <c r="Q41" t="str">
        <f t="shared" ca="1" si="19"/>
        <v>№ЕСЛИ(длстр(двссыл(адрес(строка()-1, столбец())))=1,"",двссыл(адрес(51,7))-двссыл(адрес(51,6)))</v>
      </c>
      <c r="R41" t="str">
        <f t="shared" ca="1" si="20"/>
        <v>№</v>
      </c>
      <c r="S41" t="str">
        <f t="shared" ca="1" si="21"/>
        <v>№ЕСЛИ(длстр(двссыл(адрес(строка()-1, столбец())))=1,"",двссыл(адрес(54,7))-двссыл(адрес(54,6)))</v>
      </c>
    </row>
    <row r="42" spans="9:19" x14ac:dyDescent="0.25">
      <c r="I42" s="9" t="str">
        <f>'Группа на 8'!B42&amp;'Группа на 8'!K42</f>
        <v>86</v>
      </c>
      <c r="J42" s="9" t="str">
        <f>'Группа на 8'!K42&amp;'Группа на 8'!B42</f>
        <v>68</v>
      </c>
      <c r="L42" t="str">
        <f t="shared" ca="1" si="14"/>
        <v>№двссыл(адрес(24,7))&amp;":"&amp;двссыл(адрес(24,6))</v>
      </c>
      <c r="M42" t="str">
        <f t="shared" ca="1" si="15"/>
        <v>№двссыл(адрес(36,7))&amp;":"&amp;двссыл(адрес(36,6))</v>
      </c>
      <c r="N42" t="str">
        <f t="shared" ca="1" si="16"/>
        <v>№двссыл(адрес(48,7))&amp;":"&amp;двссыл(адрес(48,6))</v>
      </c>
      <c r="O42" t="str">
        <f t="shared" ca="1" si="17"/>
        <v>№двссыл(адрес(60,7))&amp;":"&amp;двссыл(адрес(60,6))</v>
      </c>
      <c r="P42" t="str">
        <f t="shared" ca="1" si="18"/>
        <v>№двссыл(адрес(30,6))&amp;":"&amp;двссыл(адрес(30,7))</v>
      </c>
      <c r="Q42" t="str">
        <f t="shared" ca="1" si="19"/>
        <v>№двссыл(адрес(42,6))&amp;":"&amp;двссыл(адрес(42,7))</v>
      </c>
      <c r="R42" t="str">
        <f t="shared" ca="1" si="20"/>
        <v>№двссыл(адрес(54,6))&amp;":"&amp;двссыл(адрес(54,7))</v>
      </c>
      <c r="S42" t="str">
        <f t="shared" ca="1" si="21"/>
        <v>№</v>
      </c>
    </row>
    <row r="43" spans="9:19" x14ac:dyDescent="0.25">
      <c r="I43" s="9" t="str">
        <f>'Группа на 8'!B43&amp;'Группа на 8'!K43</f>
        <v>75</v>
      </c>
      <c r="J43" s="9" t="str">
        <f>'Группа на 8'!K43&amp;'Группа на 8'!B43</f>
        <v>57</v>
      </c>
      <c r="L43" t="str">
        <f t="shared" ca="1" si="14"/>
        <v>№ЕСЛИ(длстр(двссыл(адрес(строка()-1, столбец())))=1,"",двссыл(адрес(24,7))-двссыл(адрес(24,6)))</v>
      </c>
      <c r="M43" t="str">
        <f t="shared" ca="1" si="15"/>
        <v>№ЕСЛИ(длстр(двссыл(адрес(строка()-1, столбец())))=1,"",двссыл(адрес(36,7))-двссыл(адрес(36,6)))</v>
      </c>
      <c r="N43" t="str">
        <f t="shared" ca="1" si="16"/>
        <v>№ЕСЛИ(длстр(двссыл(адрес(строка()-1, столбец())))=1,"",двссыл(адрес(48,7))-двссыл(адрес(48,6)))</v>
      </c>
      <c r="O43" t="str">
        <f t="shared" ca="1" si="17"/>
        <v>№ЕСЛИ(длстр(двссыл(адрес(строка()-1, столбец())))=1,"",двссыл(адрес(60,7))-двссыл(адрес(60,6)))</v>
      </c>
      <c r="P43" t="str">
        <f t="shared" ca="1" si="18"/>
        <v>№ЕСЛИ(длстр(двссыл(адрес(строка()-1, столбец())))=1,"",двссыл(адрес(30,6))-двссыл(адрес(30,7)))</v>
      </c>
      <c r="Q43" t="str">
        <f t="shared" ca="1" si="19"/>
        <v>№ЕСЛИ(длстр(двссыл(адрес(строка()-1, столбец())))=1,"",двссыл(адрес(42,6))-двссыл(адрес(42,7)))</v>
      </c>
      <c r="R43" t="str">
        <f t="shared" ca="1" si="20"/>
        <v>№ЕСЛИ(длстр(двссыл(адрес(строка()-1, столбец())))=1,"",двссыл(адрес(54,6))-двссыл(адрес(54,7)))</v>
      </c>
      <c r="S43" t="str">
        <f t="shared" ca="1" si="21"/>
        <v>№</v>
      </c>
    </row>
    <row r="44" spans="9:19" x14ac:dyDescent="0.25">
      <c r="I44" s="9" t="str">
        <f>'Группа на 8'!B44&amp;'Группа на 8'!K44</f>
        <v>14</v>
      </c>
      <c r="J44" s="9" t="str">
        <f>'Группа на 8'!K44&amp;'Группа на 8'!B44</f>
        <v>41</v>
      </c>
    </row>
    <row r="45" spans="9:19" x14ac:dyDescent="0.25">
      <c r="I45" s="9" t="str">
        <f>'Группа на 8'!B45&amp;'Группа на 8'!K45</f>
        <v>23</v>
      </c>
      <c r="J45" s="9" t="str">
        <f>'Группа на 8'!K45&amp;'Группа на 8'!B45</f>
        <v>32</v>
      </c>
    </row>
    <row r="46" spans="9:19" x14ac:dyDescent="0.25">
      <c r="I46" s="9" t="str">
        <f>'Группа на 8'!B46&amp;'Группа на 8'!K46</f>
        <v/>
      </c>
      <c r="J46" s="9" t="str">
        <f>'Группа на 8'!K46&amp;'Группа на 8'!B46</f>
        <v/>
      </c>
    </row>
    <row r="48" spans="9:19" x14ac:dyDescent="0.25">
      <c r="I48" s="9" t="str">
        <f>'Группа на 8'!B48&amp;'Группа на 8'!K48</f>
        <v>38</v>
      </c>
      <c r="J48" s="9" t="str">
        <f>'Группа на 8'!K48&amp;'Группа на 8'!B48</f>
        <v>83</v>
      </c>
    </row>
    <row r="49" spans="9:10" x14ac:dyDescent="0.25">
      <c r="I49" s="9" t="str">
        <f>'Группа на 8'!B49&amp;'Группа на 8'!K49</f>
        <v>42</v>
      </c>
      <c r="J49" s="9" t="str">
        <f>'Группа на 8'!K49&amp;'Группа на 8'!B49</f>
        <v>24</v>
      </c>
    </row>
    <row r="50" spans="9:10" x14ac:dyDescent="0.25">
      <c r="I50" s="9" t="str">
        <f>'Группа на 8'!B50&amp;'Группа на 8'!K50</f>
        <v>51</v>
      </c>
      <c r="J50" s="9" t="str">
        <f>'Группа на 8'!K50&amp;'Группа на 8'!B50</f>
        <v>15</v>
      </c>
    </row>
    <row r="51" spans="9:10" x14ac:dyDescent="0.25">
      <c r="I51" s="9" t="str">
        <f>'Группа на 8'!B51&amp;'Группа на 8'!K51</f>
        <v>67</v>
      </c>
      <c r="J51" s="9" t="str">
        <f>'Группа на 8'!K51&amp;'Группа на 8'!B51</f>
        <v>76</v>
      </c>
    </row>
    <row r="52" spans="9:10" x14ac:dyDescent="0.25">
      <c r="I52" s="9" t="str">
        <f>'Группа на 8'!B52&amp;'Группа на 8'!K52</f>
        <v/>
      </c>
      <c r="J52" s="9" t="str">
        <f>'Группа на 8'!K52&amp;'Группа на 8'!B52</f>
        <v/>
      </c>
    </row>
    <row r="54" spans="9:10" x14ac:dyDescent="0.25">
      <c r="I54" s="9" t="str">
        <f>'Группа на 8'!B54&amp;'Группа на 8'!K54</f>
        <v>87</v>
      </c>
      <c r="J54" s="9" t="str">
        <f>'Группа на 8'!K54&amp;'Группа на 8'!B54</f>
        <v>78</v>
      </c>
    </row>
    <row r="55" spans="9:10" x14ac:dyDescent="0.25">
      <c r="I55" s="9" t="str">
        <f>'Группа на 8'!B55&amp;'Группа на 8'!K55</f>
        <v>16</v>
      </c>
      <c r="J55" s="9" t="str">
        <f>'Группа на 8'!K55&amp;'Группа на 8'!B55</f>
        <v>61</v>
      </c>
    </row>
    <row r="56" spans="9:10" x14ac:dyDescent="0.25">
      <c r="I56" s="9" t="str">
        <f>'Группа на 8'!B56&amp;'Группа на 8'!K56</f>
        <v>25</v>
      </c>
      <c r="J56" s="9" t="str">
        <f>'Группа на 8'!K56&amp;'Группа на 8'!B56</f>
        <v>52</v>
      </c>
    </row>
    <row r="57" spans="9:10" x14ac:dyDescent="0.25">
      <c r="I57" s="9" t="str">
        <f>'Группа на 8'!B57&amp;'Группа на 8'!K57</f>
        <v>34</v>
      </c>
      <c r="J57" s="9" t="str">
        <f>'Группа на 8'!K57&amp;'Группа на 8'!B57</f>
        <v>43</v>
      </c>
    </row>
    <row r="58" spans="9:10" x14ac:dyDescent="0.25">
      <c r="I58" s="9" t="str">
        <f>'Группа на 8'!B58&amp;'Группа на 8'!K58</f>
        <v/>
      </c>
      <c r="J58" s="9" t="str">
        <f>'Группа на 8'!K58&amp;'Группа на 8'!B58</f>
        <v/>
      </c>
    </row>
    <row r="60" spans="9:10" x14ac:dyDescent="0.25">
      <c r="I60" s="9" t="str">
        <f>'Группа на 8'!B60&amp;'Группа на 8'!K60</f>
        <v>48</v>
      </c>
      <c r="J60" s="9" t="str">
        <f>'Группа на 8'!K60&amp;'Группа на 8'!B60</f>
        <v>84</v>
      </c>
    </row>
    <row r="61" spans="9:10" x14ac:dyDescent="0.25">
      <c r="I61" s="9" t="str">
        <f>'Группа на 8'!B61&amp;'Группа на 8'!K61</f>
        <v>53</v>
      </c>
      <c r="J61" s="9" t="str">
        <f>'Группа на 8'!K61&amp;'Группа на 8'!B61</f>
        <v>35</v>
      </c>
    </row>
    <row r="62" spans="9:10" x14ac:dyDescent="0.25">
      <c r="I62" s="9" t="str">
        <f>'Группа на 8'!B62&amp;'Группа на 8'!K62</f>
        <v>62</v>
      </c>
      <c r="J62" s="9" t="str">
        <f>'Группа на 8'!K62&amp;'Группа на 8'!B62</f>
        <v>26</v>
      </c>
    </row>
    <row r="63" spans="9:10" x14ac:dyDescent="0.25">
      <c r="I63" s="9" t="str">
        <f>'Группа на 8'!B63&amp;'Группа на 8'!K63</f>
        <v>71</v>
      </c>
      <c r="J63" s="9" t="str">
        <f>'Группа на 8'!K63&amp;'Группа на 8'!B63</f>
        <v>17</v>
      </c>
    </row>
    <row r="67" spans="12:12" x14ac:dyDescent="0.25">
      <c r="L67" t="s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>
    <pageSetUpPr fitToPage="1"/>
  </sheetPr>
  <dimension ref="A1:M35"/>
  <sheetViews>
    <sheetView workbookViewId="0">
      <selection activeCell="C4" sqref="C4:E5"/>
    </sheetView>
  </sheetViews>
  <sheetFormatPr defaultRowHeight="15" x14ac:dyDescent="0.25"/>
  <cols>
    <col min="1" max="1" width="4" style="30" customWidth="1"/>
    <col min="2" max="12" width="10.28515625" customWidth="1"/>
    <col min="13" max="13" width="10.28515625" style="43" customWidth="1"/>
    <col min="14" max="15" width="10.28515625" customWidth="1"/>
  </cols>
  <sheetData>
    <row r="1" spans="2:13" ht="59.25" customHeight="1" x14ac:dyDescent="0.25">
      <c r="B1" s="97" t="s">
        <v>25</v>
      </c>
      <c r="C1" s="97"/>
      <c r="D1" s="97"/>
      <c r="E1" s="97"/>
      <c r="F1" s="97"/>
      <c r="G1" s="97"/>
      <c r="H1" s="97"/>
      <c r="I1" s="97"/>
      <c r="J1" s="97"/>
      <c r="K1" s="97"/>
      <c r="M1"/>
    </row>
    <row r="2" spans="2:13" ht="15.75" thickBot="1" x14ac:dyDescent="0.3">
      <c r="M2"/>
    </row>
    <row r="3" spans="2:13" ht="30" customHeight="1" thickBot="1" x14ac:dyDescent="0.3">
      <c r="B3" s="25"/>
      <c r="C3" s="87" t="s">
        <v>0</v>
      </c>
      <c r="D3" s="88"/>
      <c r="E3" s="89"/>
      <c r="F3" s="1">
        <v>1</v>
      </c>
      <c r="G3" s="1">
        <v>2</v>
      </c>
      <c r="H3" s="1">
        <v>3</v>
      </c>
      <c r="I3" s="2">
        <v>4</v>
      </c>
      <c r="J3" s="2">
        <v>5</v>
      </c>
      <c r="K3" s="25" t="s">
        <v>1</v>
      </c>
      <c r="L3" s="1" t="s">
        <v>3</v>
      </c>
      <c r="M3" s="22" t="s">
        <v>2</v>
      </c>
    </row>
    <row r="4" spans="2:13" ht="24" customHeight="1" x14ac:dyDescent="0.25">
      <c r="B4" s="90">
        <v>1</v>
      </c>
      <c r="C4" s="131" t="s">
        <v>20</v>
      </c>
      <c r="D4" s="132"/>
      <c r="E4" s="133"/>
      <c r="F4" s="10" t="s">
        <v>7</v>
      </c>
      <c r="G4" s="6" t="str">
        <f ca="1">INDIRECT(ADDRESS(23,6))&amp;":"&amp;INDIRECT(ADDRESS(23,7))</f>
        <v>8:5</v>
      </c>
      <c r="H4" s="6" t="str">
        <f ca="1">INDIRECT(ADDRESS(26,7))&amp;":"&amp;INDIRECT(ADDRESS(26,6))</f>
        <v>5:8</v>
      </c>
      <c r="I4" s="6" t="str">
        <f ca="1">INDIRECT(ADDRESS(30,6))&amp;":"&amp;INDIRECT(ADDRESS(30,7))</f>
        <v>6:7</v>
      </c>
      <c r="J4" s="21" t="str">
        <f ca="1">INDIRECT(ADDRESS(35,7))&amp;":"&amp;INDIRECT(ADDRESS(35,6))</f>
        <v>7:12</v>
      </c>
      <c r="K4" s="94">
        <f ca="1">IF(COUNT(F5:J5)=0,"",COUNTIF(F5:J5,"&gt;0")+0.5*COUNTIF(F5:J5,0))</f>
        <v>1</v>
      </c>
      <c r="L4" s="24"/>
      <c r="M4" s="85">
        <v>4</v>
      </c>
    </row>
    <row r="5" spans="2:13" ht="24" customHeight="1" x14ac:dyDescent="0.25">
      <c r="B5" s="73"/>
      <c r="C5" s="134"/>
      <c r="D5" s="135"/>
      <c r="E5" s="136"/>
      <c r="F5" s="14" t="s">
        <v>7</v>
      </c>
      <c r="G5" s="17">
        <f ca="1">IF(LEN(INDIRECT(ADDRESS(ROW()-1, COLUMN())))=1,"",INDIRECT(ADDRESS(23,6))-INDIRECT(ADDRESS(23,7)))</f>
        <v>3</v>
      </c>
      <c r="H5" s="17">
        <f ca="1">IF(LEN(INDIRECT(ADDRESS(ROW()-1, COLUMN())))=1,"",INDIRECT(ADDRESS(26,7))-INDIRECT(ADDRESS(26,6)))</f>
        <v>-3</v>
      </c>
      <c r="I5" s="17">
        <f ca="1">IF(LEN(INDIRECT(ADDRESS(ROW()-1, COLUMN())))=1,"",INDIRECT(ADDRESS(30,6))-INDIRECT(ADDRESS(30,7)))</f>
        <v>-1</v>
      </c>
      <c r="J5" s="18">
        <f ca="1">IF(LEN(INDIRECT(ADDRESS(ROW()-1, COLUMN())))=1,"",INDIRECT(ADDRESS(35,7))-INDIRECT(ADDRESS(35,6)))</f>
        <v>-5</v>
      </c>
      <c r="K5" s="77"/>
      <c r="L5" s="17">
        <f ca="1">IF(COUNT(F5:J5)=0,"",SUM(F5:J5))</f>
        <v>-6</v>
      </c>
      <c r="M5" s="78"/>
    </row>
    <row r="6" spans="2:13" ht="24" customHeight="1" x14ac:dyDescent="0.25">
      <c r="B6" s="72">
        <v>2</v>
      </c>
      <c r="C6" s="125" t="s">
        <v>21</v>
      </c>
      <c r="D6" s="126"/>
      <c r="E6" s="127"/>
      <c r="F6" s="12" t="str">
        <f ca="1">INDIRECT(ADDRESS(23,7))&amp;":"&amp;INDIRECT(ADDRESS(23,6))</f>
        <v>5:8</v>
      </c>
      <c r="G6" s="8" t="s">
        <v>7</v>
      </c>
      <c r="H6" s="7" t="str">
        <f ca="1">INDIRECT(ADDRESS(31,6))&amp;":"&amp;INDIRECT(ADDRESS(31,7))</f>
        <v>0:10</v>
      </c>
      <c r="I6" s="7" t="str">
        <f ca="1">INDIRECT(ADDRESS(34,7))&amp;":"&amp;INDIRECT(ADDRESS(34,6))</f>
        <v>5:10</v>
      </c>
      <c r="J6" s="11" t="str">
        <f ca="1">INDIRECT(ADDRESS(18,6))&amp;":"&amp;INDIRECT(ADDRESS(18,7))</f>
        <v>3:6</v>
      </c>
      <c r="K6" s="77">
        <f ca="1">IF(COUNT(F7:J7)=0,"",COUNTIF(F7:J7,"&gt;0")+0.5*COUNTIF(F7:J7,0))</f>
        <v>0</v>
      </c>
      <c r="L6" s="17"/>
      <c r="M6" s="78">
        <v>5</v>
      </c>
    </row>
    <row r="7" spans="2:13" ht="24" customHeight="1" x14ac:dyDescent="0.25">
      <c r="B7" s="73"/>
      <c r="C7" s="125"/>
      <c r="D7" s="126"/>
      <c r="E7" s="127"/>
      <c r="F7" s="23">
        <f ca="1">IF(LEN(INDIRECT(ADDRESS(ROW()-1, COLUMN())))=1,"",INDIRECT(ADDRESS(23,7))-INDIRECT(ADDRESS(23,6)))</f>
        <v>-3</v>
      </c>
      <c r="G7" s="15" t="s">
        <v>7</v>
      </c>
      <c r="H7" s="17">
        <f ca="1">IF(LEN(INDIRECT(ADDRESS(ROW()-1, COLUMN())))=1,"",INDIRECT(ADDRESS(31,6))-INDIRECT(ADDRESS(31,7)))</f>
        <v>-10</v>
      </c>
      <c r="I7" s="17">
        <f ca="1">IF(LEN(INDIRECT(ADDRESS(ROW()-1, COLUMN())))=1,"",INDIRECT(ADDRESS(34,7))-INDIRECT(ADDRESS(34,6)))</f>
        <v>-5</v>
      </c>
      <c r="J7" s="18">
        <f ca="1">IF(LEN(INDIRECT(ADDRESS(ROW()-1, COLUMN())))=1,"",INDIRECT(ADDRESS(18,6))-INDIRECT(ADDRESS(18,7)))</f>
        <v>-3</v>
      </c>
      <c r="K7" s="77"/>
      <c r="L7" s="17">
        <f ca="1">IF(COUNT(F7:J7)=0,"",SUM(F7:J7))</f>
        <v>-21</v>
      </c>
      <c r="M7" s="78"/>
    </row>
    <row r="8" spans="2:13" ht="24" customHeight="1" x14ac:dyDescent="0.25">
      <c r="B8" s="72">
        <v>3</v>
      </c>
      <c r="C8" s="134" t="s">
        <v>22</v>
      </c>
      <c r="D8" s="135"/>
      <c r="E8" s="136"/>
      <c r="F8" s="12" t="str">
        <f ca="1">INDIRECT(ADDRESS(26,6))&amp;":"&amp;INDIRECT(ADDRESS(26,7))</f>
        <v>8:5</v>
      </c>
      <c r="G8" s="7" t="str">
        <f ca="1">INDIRECT(ADDRESS(31,7))&amp;":"&amp;INDIRECT(ADDRESS(31,6))</f>
        <v>10:0</v>
      </c>
      <c r="H8" s="8" t="s">
        <v>7</v>
      </c>
      <c r="I8" s="7" t="str">
        <f ca="1">INDIRECT(ADDRESS(19,6))&amp;":"&amp;INDIRECT(ADDRESS(19,7))</f>
        <v>1:6</v>
      </c>
      <c r="J8" s="11" t="str">
        <f ca="1">INDIRECT(ADDRESS(22,7))&amp;":"&amp;INDIRECT(ADDRESS(22,6))</f>
        <v>5:8</v>
      </c>
      <c r="K8" s="77">
        <f ca="1">IF(COUNT(F9:J9)=0,"",COUNTIF(F9:J9,"&gt;0")+0.5*COUNTIF(F9:J9,0))</f>
        <v>2</v>
      </c>
      <c r="L8" s="17"/>
      <c r="M8" s="78">
        <v>3</v>
      </c>
    </row>
    <row r="9" spans="2:13" ht="24" customHeight="1" x14ac:dyDescent="0.25">
      <c r="B9" s="73"/>
      <c r="C9" s="134"/>
      <c r="D9" s="135"/>
      <c r="E9" s="136"/>
      <c r="F9" s="23">
        <f ca="1">IF(LEN(INDIRECT(ADDRESS(ROW()-1, COLUMN())))=1,"",INDIRECT(ADDRESS(26,6))-INDIRECT(ADDRESS(26,7)))</f>
        <v>3</v>
      </c>
      <c r="G9" s="17">
        <f ca="1">IF(LEN(INDIRECT(ADDRESS(ROW()-1, COLUMN())))=1,"",INDIRECT(ADDRESS(31,7))-INDIRECT(ADDRESS(31,6)))</f>
        <v>10</v>
      </c>
      <c r="H9" s="15" t="s">
        <v>7</v>
      </c>
      <c r="I9" s="17">
        <f ca="1">IF(LEN(INDIRECT(ADDRESS(ROW()-1, COLUMN())))=1,"",INDIRECT(ADDRESS(19,6))-INDIRECT(ADDRESS(19,7)))</f>
        <v>-5</v>
      </c>
      <c r="J9" s="18">
        <f ca="1">IF(LEN(INDIRECT(ADDRESS(ROW()-1, COLUMN())))=1,"",INDIRECT(ADDRESS(22,7))-INDIRECT(ADDRESS(22,6)))</f>
        <v>-3</v>
      </c>
      <c r="K9" s="77"/>
      <c r="L9" s="17">
        <f ca="1">IF(COUNT(F9:J9)=0,"",SUM(F9:J9))</f>
        <v>5</v>
      </c>
      <c r="M9" s="78"/>
    </row>
    <row r="10" spans="2:13" ht="24" customHeight="1" x14ac:dyDescent="0.25">
      <c r="B10" s="72">
        <v>4</v>
      </c>
      <c r="C10" s="134" t="s">
        <v>23</v>
      </c>
      <c r="D10" s="135"/>
      <c r="E10" s="136"/>
      <c r="F10" s="12" t="str">
        <f ca="1">INDIRECT(ADDRESS(30,7))&amp;":"&amp;INDIRECT(ADDRESS(30,6))</f>
        <v>7:6</v>
      </c>
      <c r="G10" s="7" t="str">
        <f ca="1">INDIRECT(ADDRESS(34,6))&amp;":"&amp;INDIRECT(ADDRESS(34,7))</f>
        <v>10:5</v>
      </c>
      <c r="H10" s="7" t="str">
        <f ca="1">INDIRECT(ADDRESS(19,7))&amp;":"&amp;INDIRECT(ADDRESS(19,6))</f>
        <v>6:1</v>
      </c>
      <c r="I10" s="8" t="s">
        <v>7</v>
      </c>
      <c r="J10" s="11" t="str">
        <f ca="1">INDIRECT(ADDRESS(27,6))&amp;":"&amp;INDIRECT(ADDRESS(27,7))</f>
        <v>4:7</v>
      </c>
      <c r="K10" s="77">
        <f ca="1">IF(COUNT(F11:J11)=0,"",COUNTIF(F11:J11,"&gt;0")+0.5*COUNTIF(F11:J11,0))</f>
        <v>3</v>
      </c>
      <c r="L10" s="17"/>
      <c r="M10" s="78">
        <v>2</v>
      </c>
    </row>
    <row r="11" spans="2:13" ht="24" customHeight="1" x14ac:dyDescent="0.25">
      <c r="B11" s="73"/>
      <c r="C11" s="134"/>
      <c r="D11" s="135"/>
      <c r="E11" s="136"/>
      <c r="F11" s="23">
        <f ca="1">IF(LEN(INDIRECT(ADDRESS(ROW()-1, COLUMN())))=1,"",INDIRECT(ADDRESS(30,7))-INDIRECT(ADDRESS(30,6)))</f>
        <v>1</v>
      </c>
      <c r="G11" s="17">
        <f ca="1">IF(LEN(INDIRECT(ADDRESS(ROW()-1, COLUMN())))=1,"",INDIRECT(ADDRESS(34,6))-INDIRECT(ADDRESS(34,7)))</f>
        <v>5</v>
      </c>
      <c r="H11" s="17">
        <f ca="1">IF(LEN(INDIRECT(ADDRESS(ROW()-1, COLUMN())))=1,"",INDIRECT(ADDRESS(19,7))-INDIRECT(ADDRESS(19,6)))</f>
        <v>5</v>
      </c>
      <c r="I11" s="15" t="s">
        <v>7</v>
      </c>
      <c r="J11" s="18">
        <f ca="1">IF(LEN(INDIRECT(ADDRESS(ROW()-1, COLUMN())))=1,"",INDIRECT(ADDRESS(27,6))-INDIRECT(ADDRESS(27,7)))</f>
        <v>-3</v>
      </c>
      <c r="K11" s="77"/>
      <c r="L11" s="17">
        <f ca="1">IF(COUNT(F11:J11)=0,"",SUM(F11:J11))</f>
        <v>8</v>
      </c>
      <c r="M11" s="78"/>
    </row>
    <row r="12" spans="2:13" ht="24" customHeight="1" x14ac:dyDescent="0.25">
      <c r="B12" s="72">
        <v>5</v>
      </c>
      <c r="C12" s="134" t="s">
        <v>24</v>
      </c>
      <c r="D12" s="135"/>
      <c r="E12" s="136"/>
      <c r="F12" s="12" t="str">
        <f ca="1">INDIRECT(ADDRESS(35,6))&amp;":"&amp;INDIRECT(ADDRESS(35,7))</f>
        <v>12:7</v>
      </c>
      <c r="G12" s="7" t="str">
        <f ca="1">INDIRECT(ADDRESS(18,7))&amp;":"&amp;INDIRECT(ADDRESS(18,6))</f>
        <v>6:3</v>
      </c>
      <c r="H12" s="7" t="str">
        <f ca="1">INDIRECT(ADDRESS(22,6))&amp;":"&amp;INDIRECT(ADDRESS(22,7))</f>
        <v>8:5</v>
      </c>
      <c r="I12" s="7" t="str">
        <f ca="1">INDIRECT(ADDRESS(27,7))&amp;":"&amp;INDIRECT(ADDRESS(27,6))</f>
        <v>7:4</v>
      </c>
      <c r="J12" s="13" t="s">
        <v>7</v>
      </c>
      <c r="K12" s="77">
        <f ca="1">IF(COUNT(F13:J13)=0,"",COUNTIF(F13:J13,"&gt;0")+0.5*COUNTIF(F13:J13,0))</f>
        <v>4</v>
      </c>
      <c r="L12" s="17"/>
      <c r="M12" s="78">
        <v>1</v>
      </c>
    </row>
    <row r="13" spans="2:13" ht="24" customHeight="1" thickBot="1" x14ac:dyDescent="0.3">
      <c r="B13" s="79"/>
      <c r="C13" s="137"/>
      <c r="D13" s="138"/>
      <c r="E13" s="139"/>
      <c r="F13" s="20">
        <f ca="1">IF(LEN(INDIRECT(ADDRESS(ROW()-1, COLUMN())))=1,"",INDIRECT(ADDRESS(35,6))-INDIRECT(ADDRESS(35,7)))</f>
        <v>5</v>
      </c>
      <c r="G13" s="19">
        <f ca="1">IF(LEN(INDIRECT(ADDRESS(ROW()-1, COLUMN())))=1,"",INDIRECT(ADDRESS(18,7))-INDIRECT(ADDRESS(18,6)))</f>
        <v>3</v>
      </c>
      <c r="H13" s="19">
        <f ca="1">IF(LEN(INDIRECT(ADDRESS(ROW()-1, COLUMN())))=1,"",INDIRECT(ADDRESS(22,6))-INDIRECT(ADDRESS(22,7)))</f>
        <v>3</v>
      </c>
      <c r="I13" s="19">
        <f ca="1">IF(LEN(INDIRECT(ADDRESS(ROW()-1, COLUMN())))=1,"",INDIRECT(ADDRESS(27,7))-INDIRECT(ADDRESS(27,6)))</f>
        <v>3</v>
      </c>
      <c r="J13" s="16" t="s">
        <v>7</v>
      </c>
      <c r="K13" s="83"/>
      <c r="L13" s="19">
        <f ca="1">IF(COUNT(F13:J13)=0,"",SUM(F13:J13))</f>
        <v>14</v>
      </c>
      <c r="M13" s="84"/>
    </row>
    <row r="14" spans="2:13" x14ac:dyDescent="0.25">
      <c r="M14"/>
    </row>
    <row r="15" spans="2:13" x14ac:dyDescent="0.25">
      <c r="M15"/>
    </row>
    <row r="16" spans="2:13" x14ac:dyDescent="0.25">
      <c r="M16"/>
    </row>
    <row r="17" spans="2:13" ht="30" customHeight="1" thickBot="1" x14ac:dyDescent="0.3">
      <c r="B17" s="68" t="s">
        <v>4</v>
      </c>
      <c r="C17" s="68"/>
      <c r="D17" s="68"/>
      <c r="E17" s="68"/>
      <c r="F17" s="68"/>
      <c r="G17" s="68"/>
      <c r="H17" s="68"/>
      <c r="I17" s="68"/>
      <c r="J17" s="68"/>
      <c r="K17" s="68"/>
    </row>
    <row r="18" spans="2:13" ht="30" customHeight="1" thickBot="1" x14ac:dyDescent="0.35">
      <c r="B18" s="66">
        <v>2</v>
      </c>
      <c r="C18" s="99" t="str">
        <f ca="1">IF(ISBLANK(INDIRECT(ADDRESS(B18*2+2,3))),"",INDIRECT(ADDRESS(B18*2+2,3)))</f>
        <v>Тюрина</v>
      </c>
      <c r="D18" s="99"/>
      <c r="E18" s="101"/>
      <c r="F18" s="26">
        <v>3</v>
      </c>
      <c r="G18" s="27">
        <v>6</v>
      </c>
      <c r="H18" s="98" t="str">
        <f ca="1">IF(ISBLANK(INDIRECT(ADDRESS(K18*2+2,3))),"",INDIRECT(ADDRESS(K18*2+2,3)))</f>
        <v>Бублик</v>
      </c>
      <c r="I18" s="99"/>
      <c r="J18" s="99"/>
      <c r="K18" s="66">
        <v>5</v>
      </c>
      <c r="L18" s="41" t="s">
        <v>11</v>
      </c>
      <c r="M18" s="30"/>
    </row>
    <row r="19" spans="2:13" ht="30" customHeight="1" thickBot="1" x14ac:dyDescent="0.35">
      <c r="B19" s="66">
        <v>3</v>
      </c>
      <c r="C19" s="99" t="str">
        <f ca="1">IF(ISBLANK(INDIRECT(ADDRESS(B19*2+2,3))),"",INDIRECT(ADDRESS(B19*2+2,3)))</f>
        <v>Тихомирова</v>
      </c>
      <c r="D19" s="99"/>
      <c r="E19" s="101"/>
      <c r="F19" s="26">
        <v>1</v>
      </c>
      <c r="G19" s="27">
        <v>6</v>
      </c>
      <c r="H19" s="98" t="str">
        <f ca="1">IF(ISBLANK(INDIRECT(ADDRESS(K19*2+2,3))),"",INDIRECT(ADDRESS(K19*2+2,3)))</f>
        <v>Кузнецова</v>
      </c>
      <c r="I19" s="99"/>
      <c r="J19" s="99"/>
      <c r="K19" s="66">
        <v>4</v>
      </c>
      <c r="L19" s="41" t="s">
        <v>11</v>
      </c>
      <c r="M19" s="30"/>
    </row>
    <row r="20" spans="2:13" ht="30" customHeight="1" x14ac:dyDescent="0.3">
      <c r="B20" s="67"/>
      <c r="C20" s="67"/>
      <c r="D20" s="67"/>
      <c r="E20" s="67"/>
      <c r="F20" s="67"/>
      <c r="G20" s="67"/>
      <c r="H20" s="67"/>
      <c r="I20" s="67"/>
      <c r="J20" s="67"/>
      <c r="K20" s="67"/>
      <c r="M20" s="5"/>
    </row>
    <row r="21" spans="2:13" ht="30" customHeight="1" thickBot="1" x14ac:dyDescent="0.3">
      <c r="B21" s="100" t="s">
        <v>5</v>
      </c>
      <c r="C21" s="100"/>
      <c r="D21" s="100"/>
      <c r="E21" s="100"/>
      <c r="F21" s="100"/>
      <c r="G21" s="100"/>
      <c r="H21" s="100"/>
      <c r="I21" s="100"/>
      <c r="J21" s="100"/>
      <c r="K21" s="100"/>
      <c r="M21" s="5"/>
    </row>
    <row r="22" spans="2:13" ht="30" customHeight="1" thickBot="1" x14ac:dyDescent="0.35">
      <c r="B22" s="66">
        <v>5</v>
      </c>
      <c r="C22" s="99" t="str">
        <f ca="1">IF(ISBLANK(INDIRECT(ADDRESS(B22*2+2,3))),"",INDIRECT(ADDRESS(B22*2+2,3)))</f>
        <v>Бублик</v>
      </c>
      <c r="D22" s="99"/>
      <c r="E22" s="101"/>
      <c r="F22" s="26">
        <v>8</v>
      </c>
      <c r="G22" s="27">
        <v>5</v>
      </c>
      <c r="H22" s="98" t="str">
        <f ca="1">IF(ISBLANK(INDIRECT(ADDRESS(K22*2+2,3))),"",INDIRECT(ADDRESS(K22*2+2,3)))</f>
        <v>Тихомирова</v>
      </c>
      <c r="I22" s="99"/>
      <c r="J22" s="99"/>
      <c r="K22" s="66">
        <v>3</v>
      </c>
      <c r="L22" s="41" t="s">
        <v>11</v>
      </c>
      <c r="M22" s="30"/>
    </row>
    <row r="23" spans="2:13" ht="30" customHeight="1" thickBot="1" x14ac:dyDescent="0.35">
      <c r="B23" s="66">
        <v>1</v>
      </c>
      <c r="C23" s="99" t="str">
        <f ca="1">IF(ISBLANK(INDIRECT(ADDRESS(B23*2+2,3))),"",INDIRECT(ADDRESS(B23*2+2,3)))</f>
        <v>Коппа</v>
      </c>
      <c r="D23" s="99"/>
      <c r="E23" s="101"/>
      <c r="F23" s="26">
        <v>8</v>
      </c>
      <c r="G23" s="27">
        <v>5</v>
      </c>
      <c r="H23" s="98" t="str">
        <f ca="1">IF(ISBLANK(INDIRECT(ADDRESS(K23*2+2,3))),"",INDIRECT(ADDRESS(K23*2+2,3)))</f>
        <v>Тюрина</v>
      </c>
      <c r="I23" s="99"/>
      <c r="J23" s="99"/>
      <c r="K23" s="66">
        <v>2</v>
      </c>
      <c r="L23" s="41" t="s">
        <v>11</v>
      </c>
      <c r="M23" s="30"/>
    </row>
    <row r="24" spans="2:13" ht="30" customHeight="1" x14ac:dyDescent="0.3">
      <c r="B24" s="67"/>
      <c r="C24" s="67"/>
      <c r="D24" s="67"/>
      <c r="E24" s="67"/>
      <c r="F24" s="67"/>
      <c r="G24" s="67"/>
      <c r="H24" s="67"/>
      <c r="I24" s="67"/>
      <c r="J24" s="67"/>
      <c r="K24" s="67"/>
      <c r="M24" s="5"/>
    </row>
    <row r="25" spans="2:13" ht="30" customHeight="1" thickBot="1" x14ac:dyDescent="0.3">
      <c r="B25" s="100" t="s">
        <v>6</v>
      </c>
      <c r="C25" s="100"/>
      <c r="D25" s="100"/>
      <c r="E25" s="100"/>
      <c r="F25" s="100"/>
      <c r="G25" s="100"/>
      <c r="H25" s="100"/>
      <c r="I25" s="100"/>
      <c r="J25" s="100"/>
      <c r="K25" s="100"/>
      <c r="M25" s="5"/>
    </row>
    <row r="26" spans="2:13" ht="30" customHeight="1" thickBot="1" x14ac:dyDescent="0.35">
      <c r="B26" s="66">
        <v>3</v>
      </c>
      <c r="C26" s="99" t="str">
        <f ca="1">IF(ISBLANK(INDIRECT(ADDRESS(B26*2+2,3))),"",INDIRECT(ADDRESS(B26*2+2,3)))</f>
        <v>Тихомирова</v>
      </c>
      <c r="D26" s="99"/>
      <c r="E26" s="101"/>
      <c r="F26" s="26">
        <v>8</v>
      </c>
      <c r="G26" s="27">
        <v>5</v>
      </c>
      <c r="H26" s="98" t="str">
        <f ca="1">IF(ISBLANK(INDIRECT(ADDRESS(K26*2+2,3))),"",INDIRECT(ADDRESS(K26*2+2,3)))</f>
        <v>Коппа</v>
      </c>
      <c r="I26" s="99"/>
      <c r="J26" s="99"/>
      <c r="K26" s="66">
        <v>1</v>
      </c>
      <c r="L26" s="41" t="s">
        <v>11</v>
      </c>
      <c r="M26" s="30"/>
    </row>
    <row r="27" spans="2:13" ht="30" customHeight="1" thickBot="1" x14ac:dyDescent="0.35">
      <c r="B27" s="66">
        <v>4</v>
      </c>
      <c r="C27" s="99" t="str">
        <f ca="1">IF(ISBLANK(INDIRECT(ADDRESS(B27*2+2,3))),"",INDIRECT(ADDRESS(B27*2+2,3)))</f>
        <v>Кузнецова</v>
      </c>
      <c r="D27" s="99"/>
      <c r="E27" s="101"/>
      <c r="F27" s="26">
        <v>4</v>
      </c>
      <c r="G27" s="27">
        <v>7</v>
      </c>
      <c r="H27" s="98" t="str">
        <f ca="1">IF(ISBLANK(INDIRECT(ADDRESS(K27*2+2,3))),"",INDIRECT(ADDRESS(K27*2+2,3)))</f>
        <v>Бублик</v>
      </c>
      <c r="I27" s="99"/>
      <c r="J27" s="99"/>
      <c r="K27" s="66">
        <v>5</v>
      </c>
      <c r="L27" s="41" t="s">
        <v>11</v>
      </c>
      <c r="M27" s="30"/>
    </row>
    <row r="28" spans="2:13" ht="30" customHeight="1" x14ac:dyDescent="0.3">
      <c r="B28" s="67"/>
      <c r="C28" s="67"/>
      <c r="D28" s="67"/>
      <c r="E28" s="67"/>
      <c r="F28" s="67"/>
      <c r="G28" s="67"/>
      <c r="H28" s="67"/>
      <c r="I28" s="67"/>
      <c r="J28" s="67"/>
      <c r="K28" s="67"/>
      <c r="M28" s="5"/>
    </row>
    <row r="29" spans="2:13" ht="30" customHeight="1" thickBot="1" x14ac:dyDescent="0.3">
      <c r="B29" s="100" t="s">
        <v>8</v>
      </c>
      <c r="C29" s="100"/>
      <c r="D29" s="100"/>
      <c r="E29" s="100"/>
      <c r="F29" s="100"/>
      <c r="G29" s="100"/>
      <c r="H29" s="100"/>
      <c r="I29" s="100"/>
      <c r="J29" s="100"/>
      <c r="K29" s="100"/>
      <c r="M29" s="5"/>
    </row>
    <row r="30" spans="2:13" ht="30" customHeight="1" thickBot="1" x14ac:dyDescent="0.35">
      <c r="B30" s="66">
        <v>1</v>
      </c>
      <c r="C30" s="99" t="str">
        <f ca="1">IF(ISBLANK(INDIRECT(ADDRESS(B30*2+2,3))),"",INDIRECT(ADDRESS(B30*2+2,3)))</f>
        <v>Коппа</v>
      </c>
      <c r="D30" s="99"/>
      <c r="E30" s="101"/>
      <c r="F30" s="26">
        <v>6</v>
      </c>
      <c r="G30" s="27">
        <v>7</v>
      </c>
      <c r="H30" s="98" t="str">
        <f ca="1">IF(ISBLANK(INDIRECT(ADDRESS(K30*2+2,3))),"",INDIRECT(ADDRESS(K30*2+2,3)))</f>
        <v>Кузнецова</v>
      </c>
      <c r="I30" s="99"/>
      <c r="J30" s="99"/>
      <c r="K30" s="66">
        <v>4</v>
      </c>
      <c r="L30" s="41" t="s">
        <v>11</v>
      </c>
      <c r="M30" s="30"/>
    </row>
    <row r="31" spans="2:13" ht="30" customHeight="1" thickBot="1" x14ac:dyDescent="0.35">
      <c r="B31" s="66">
        <v>2</v>
      </c>
      <c r="C31" s="99" t="str">
        <f ca="1">IF(ISBLANK(INDIRECT(ADDRESS(B31*2+2,3))),"",INDIRECT(ADDRESS(B31*2+2,3)))</f>
        <v>Тюрина</v>
      </c>
      <c r="D31" s="99"/>
      <c r="E31" s="101"/>
      <c r="F31" s="26">
        <v>0</v>
      </c>
      <c r="G31" s="27">
        <v>10</v>
      </c>
      <c r="H31" s="98" t="str">
        <f ca="1">IF(ISBLANK(INDIRECT(ADDRESS(K31*2+2,3))),"",INDIRECT(ADDRESS(K31*2+2,3)))</f>
        <v>Тихомирова</v>
      </c>
      <c r="I31" s="99"/>
      <c r="J31" s="99"/>
      <c r="K31" s="66">
        <v>3</v>
      </c>
      <c r="L31" s="41" t="s">
        <v>11</v>
      </c>
      <c r="M31" s="30"/>
    </row>
    <row r="32" spans="2:13" ht="30" customHeight="1" x14ac:dyDescent="0.3">
      <c r="B32" s="67"/>
      <c r="C32" s="67"/>
      <c r="D32" s="67"/>
      <c r="E32" s="67"/>
      <c r="F32" s="67"/>
      <c r="G32" s="67"/>
      <c r="H32" s="67"/>
      <c r="I32" s="67"/>
      <c r="J32" s="67"/>
      <c r="K32" s="67"/>
      <c r="M32" s="5"/>
    </row>
    <row r="33" spans="2:13" ht="30" customHeight="1" thickBot="1" x14ac:dyDescent="0.3">
      <c r="B33" s="100" t="s">
        <v>9</v>
      </c>
      <c r="C33" s="100"/>
      <c r="D33" s="100"/>
      <c r="E33" s="100"/>
      <c r="F33" s="100"/>
      <c r="G33" s="100"/>
      <c r="H33" s="100"/>
      <c r="I33" s="100"/>
      <c r="J33" s="100"/>
      <c r="K33" s="100"/>
      <c r="M33" s="5"/>
    </row>
    <row r="34" spans="2:13" ht="30" customHeight="1" thickBot="1" x14ac:dyDescent="0.35">
      <c r="B34" s="66">
        <v>4</v>
      </c>
      <c r="C34" s="99" t="str">
        <f ca="1">IF(ISBLANK(INDIRECT(ADDRESS(B34*2+2,3))),"",INDIRECT(ADDRESS(B34*2+2,3)))</f>
        <v>Кузнецова</v>
      </c>
      <c r="D34" s="99"/>
      <c r="E34" s="101"/>
      <c r="F34" s="26">
        <v>10</v>
      </c>
      <c r="G34" s="27">
        <v>5</v>
      </c>
      <c r="H34" s="98" t="str">
        <f ca="1">IF(ISBLANK(INDIRECT(ADDRESS(K34*2+2,3))),"",INDIRECT(ADDRESS(K34*2+2,3)))</f>
        <v>Тюрина</v>
      </c>
      <c r="I34" s="99"/>
      <c r="J34" s="99"/>
      <c r="K34" s="66">
        <v>2</v>
      </c>
      <c r="L34" s="41" t="s">
        <v>11</v>
      </c>
      <c r="M34" s="30"/>
    </row>
    <row r="35" spans="2:13" ht="30" customHeight="1" thickBot="1" x14ac:dyDescent="0.35">
      <c r="B35" s="66">
        <v>5</v>
      </c>
      <c r="C35" s="99" t="str">
        <f ca="1">IF(ISBLANK(INDIRECT(ADDRESS(B35*2+2,3))),"",INDIRECT(ADDRESS(B35*2+2,3)))</f>
        <v>Бублик</v>
      </c>
      <c r="D35" s="99"/>
      <c r="E35" s="101"/>
      <c r="F35" s="26">
        <v>12</v>
      </c>
      <c r="G35" s="27">
        <v>7</v>
      </c>
      <c r="H35" s="98" t="str">
        <f ca="1">IF(ISBLANK(INDIRECT(ADDRESS(K35*2+2,3))),"",INDIRECT(ADDRESS(K35*2+2,3)))</f>
        <v>Коппа</v>
      </c>
      <c r="I35" s="99"/>
      <c r="J35" s="99"/>
      <c r="K35" s="66">
        <v>1</v>
      </c>
      <c r="L35" s="41" t="s">
        <v>11</v>
      </c>
      <c r="M35" s="30"/>
    </row>
  </sheetData>
  <mergeCells count="47">
    <mergeCell ref="C35:E35"/>
    <mergeCell ref="H35:J35"/>
    <mergeCell ref="C30:E30"/>
    <mergeCell ref="H30:J30"/>
    <mergeCell ref="C31:E31"/>
    <mergeCell ref="H31:J31"/>
    <mergeCell ref="B33:K33"/>
    <mergeCell ref="C34:E34"/>
    <mergeCell ref="H34:J34"/>
    <mergeCell ref="M12:M13"/>
    <mergeCell ref="B17:K17"/>
    <mergeCell ref="B29:K29"/>
    <mergeCell ref="C19:E19"/>
    <mergeCell ref="H19:J19"/>
    <mergeCell ref="B21:K21"/>
    <mergeCell ref="C22:E22"/>
    <mergeCell ref="H22:J22"/>
    <mergeCell ref="C23:E23"/>
    <mergeCell ref="H23:J23"/>
    <mergeCell ref="B25:K25"/>
    <mergeCell ref="C26:E26"/>
    <mergeCell ref="H26:J26"/>
    <mergeCell ref="C27:E27"/>
    <mergeCell ref="H27:J27"/>
    <mergeCell ref="C18:E18"/>
    <mergeCell ref="H18:J18"/>
    <mergeCell ref="B8:B9"/>
    <mergeCell ref="C8:E9"/>
    <mergeCell ref="K8:K9"/>
    <mergeCell ref="B12:B13"/>
    <mergeCell ref="C12:E13"/>
    <mergeCell ref="K12:K13"/>
    <mergeCell ref="M8:M9"/>
    <mergeCell ref="B10:B11"/>
    <mergeCell ref="C10:E11"/>
    <mergeCell ref="K10:K11"/>
    <mergeCell ref="M10:M11"/>
    <mergeCell ref="B1:K1"/>
    <mergeCell ref="B6:B7"/>
    <mergeCell ref="C6:E7"/>
    <mergeCell ref="K6:K7"/>
    <mergeCell ref="M6:M7"/>
    <mergeCell ref="C3:E3"/>
    <mergeCell ref="B4:B5"/>
    <mergeCell ref="C4:E5"/>
    <mergeCell ref="K4:K5"/>
    <mergeCell ref="M4:M5"/>
  </mergeCells>
  <printOptions horizontalCentered="1"/>
  <pageMargins left="0.31496062992125984" right="0.31496062992125984" top="0.35433070866141736" bottom="0.55118110236220474" header="0.31496062992125984" footer="0.31496062992125984"/>
  <pageSetup paperSize="9" scale="76" orientation="portrait" horizontalDpi="4294967293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>
    <pageSetUpPr fitToPage="1"/>
  </sheetPr>
  <dimension ref="A1:N42"/>
  <sheetViews>
    <sheetView workbookViewId="0">
      <selection activeCell="C8" sqref="C8:E9"/>
    </sheetView>
  </sheetViews>
  <sheetFormatPr defaultRowHeight="15" x14ac:dyDescent="0.25"/>
  <cols>
    <col min="1" max="1" width="4" style="30" customWidth="1"/>
    <col min="2" max="15" width="10.28515625" customWidth="1"/>
  </cols>
  <sheetData>
    <row r="1" spans="2:14" ht="59.25" customHeight="1" x14ac:dyDescent="0.25">
      <c r="B1" s="97" t="s">
        <v>19</v>
      </c>
      <c r="C1" s="97"/>
      <c r="D1" s="97"/>
      <c r="E1" s="97"/>
      <c r="F1" s="97"/>
      <c r="G1" s="97"/>
      <c r="H1" s="97"/>
      <c r="I1" s="97"/>
      <c r="J1" s="97"/>
      <c r="K1" s="97"/>
    </row>
    <row r="2" spans="2:14" ht="15.75" thickBot="1" x14ac:dyDescent="0.3"/>
    <row r="3" spans="2:14" ht="30" customHeight="1" thickBot="1" x14ac:dyDescent="0.3">
      <c r="B3" s="25"/>
      <c r="C3" s="87" t="s">
        <v>0</v>
      </c>
      <c r="D3" s="88"/>
      <c r="E3" s="89"/>
      <c r="F3" s="1">
        <v>1</v>
      </c>
      <c r="G3" s="1">
        <v>2</v>
      </c>
      <c r="H3" s="1">
        <v>3</v>
      </c>
      <c r="I3" s="2">
        <v>4</v>
      </c>
      <c r="J3" s="2">
        <v>5</v>
      </c>
      <c r="K3" s="2">
        <v>6</v>
      </c>
      <c r="L3" s="3" t="s">
        <v>1</v>
      </c>
      <c r="M3" s="1" t="s">
        <v>3</v>
      </c>
      <c r="N3" s="4" t="s">
        <v>2</v>
      </c>
    </row>
    <row r="4" spans="2:14" ht="24" customHeight="1" x14ac:dyDescent="0.25">
      <c r="B4" s="90">
        <v>1</v>
      </c>
      <c r="C4" s="131" t="s">
        <v>26</v>
      </c>
      <c r="D4" s="132"/>
      <c r="E4" s="133"/>
      <c r="F4" s="10" t="s">
        <v>7</v>
      </c>
      <c r="G4" s="6" t="str">
        <f ca="1">INDIRECT(ADDRESS(27,6))&amp;":"&amp;INDIRECT(ADDRESS(27,7))</f>
        <v>8:6</v>
      </c>
      <c r="H4" s="6" t="str">
        <f ca="1">INDIRECT(ADDRESS(31,7))&amp;":"&amp;INDIRECT(ADDRESS(31,6))</f>
        <v>13:4</v>
      </c>
      <c r="I4" s="6" t="str">
        <f ca="1">INDIRECT(ADDRESS(36,6))&amp;":"&amp;INDIRECT(ADDRESS(36,7))</f>
        <v>8:6</v>
      </c>
      <c r="J4" s="6" t="str">
        <f ca="1">INDIRECT(ADDRESS(42,7))&amp;":"&amp;INDIRECT(ADDRESS(42,6))</f>
        <v>12:3</v>
      </c>
      <c r="K4" s="21" t="str">
        <f ca="1">INDIRECT(ADDRESS(20,6))&amp;":"&amp;INDIRECT(ADDRESS(20,7))</f>
        <v>13:1</v>
      </c>
      <c r="L4" s="105">
        <f ca="1">IF(COUNT(F5:K5)=0,"",COUNTIF(F5:K5,"&gt;0")+0.5*COUNTIF(F5:K5,0))</f>
        <v>5</v>
      </c>
      <c r="M4" s="24"/>
      <c r="N4" s="106">
        <v>1</v>
      </c>
    </row>
    <row r="5" spans="2:14" ht="24" customHeight="1" x14ac:dyDescent="0.25">
      <c r="B5" s="73"/>
      <c r="C5" s="134"/>
      <c r="D5" s="135"/>
      <c r="E5" s="136"/>
      <c r="F5" s="14" t="s">
        <v>7</v>
      </c>
      <c r="G5" s="17">
        <f ca="1">IF(LEN(INDIRECT(ADDRESS(ROW()-1, COLUMN())))=1,"",INDIRECT(ADDRESS(27,6))-INDIRECT(ADDRESS(27,7)))</f>
        <v>2</v>
      </c>
      <c r="H5" s="17">
        <f ca="1">IF(LEN(INDIRECT(ADDRESS(ROW()-1, COLUMN())))=1,"",INDIRECT(ADDRESS(31,7))-INDIRECT(ADDRESS(31,6)))</f>
        <v>9</v>
      </c>
      <c r="I5" s="17">
        <f ca="1">IF(LEN(INDIRECT(ADDRESS(ROW()-1, COLUMN())))=1,"",INDIRECT(ADDRESS(36,6))-INDIRECT(ADDRESS(36,7)))</f>
        <v>2</v>
      </c>
      <c r="J5" s="17">
        <f ca="1">IF(LEN(INDIRECT(ADDRESS(ROW()-1, COLUMN())))=1,"",INDIRECT(ADDRESS(42,7))-INDIRECT(ADDRESS(42,6)))</f>
        <v>9</v>
      </c>
      <c r="K5" s="18">
        <f ca="1">IF(LEN(INDIRECT(ADDRESS(ROW()-1, COLUMN())))=1,"",INDIRECT(ADDRESS(20,6))-INDIRECT(ADDRESS(20,7)))</f>
        <v>12</v>
      </c>
      <c r="L5" s="102"/>
      <c r="M5" s="17">
        <f ca="1">IF(COUNT(F5:K5)=0,"",SUM(F5:K5))</f>
        <v>34</v>
      </c>
      <c r="N5" s="104"/>
    </row>
    <row r="6" spans="2:14" ht="24" customHeight="1" x14ac:dyDescent="0.25">
      <c r="B6" s="72">
        <v>2</v>
      </c>
      <c r="C6" s="134" t="s">
        <v>27</v>
      </c>
      <c r="D6" s="135"/>
      <c r="E6" s="136"/>
      <c r="F6" s="12" t="str">
        <f ca="1">INDIRECT(ADDRESS(27,7))&amp;":"&amp;INDIRECT(ADDRESS(27,6))</f>
        <v>6:8</v>
      </c>
      <c r="G6" s="8" t="s">
        <v>7</v>
      </c>
      <c r="H6" s="7" t="str">
        <f ca="1">INDIRECT(ADDRESS(37,6))&amp;":"&amp;INDIRECT(ADDRESS(37,7))</f>
        <v>8:6</v>
      </c>
      <c r="I6" s="7" t="str">
        <f ca="1">INDIRECT(ADDRESS(41,7))&amp;":"&amp;INDIRECT(ADDRESS(41,6))</f>
        <v>5:6</v>
      </c>
      <c r="J6" s="7" t="str">
        <f ca="1">INDIRECT(ADDRESS(21,6))&amp;":"&amp;INDIRECT(ADDRESS(21,7))</f>
        <v>10:7</v>
      </c>
      <c r="K6" s="11" t="str">
        <f ca="1">INDIRECT(ADDRESS(30,6))&amp;":"&amp;INDIRECT(ADDRESS(30,7))</f>
        <v>10:6</v>
      </c>
      <c r="L6" s="102">
        <f ca="1">IF(COUNT(F7:K7)=0,"",COUNTIF(F7:K7,"&gt;0")+0.5*COUNTIF(F7:K7,0))</f>
        <v>3</v>
      </c>
      <c r="M6" s="17"/>
      <c r="N6" s="103">
        <v>3</v>
      </c>
    </row>
    <row r="7" spans="2:14" ht="24" customHeight="1" x14ac:dyDescent="0.25">
      <c r="B7" s="73"/>
      <c r="C7" s="134"/>
      <c r="D7" s="135"/>
      <c r="E7" s="136"/>
      <c r="F7" s="23">
        <f ca="1">IF(LEN(INDIRECT(ADDRESS(ROW()-1, COLUMN())))=1,"",INDIRECT(ADDRESS(27,7))-INDIRECT(ADDRESS(27,6)))</f>
        <v>-2</v>
      </c>
      <c r="G7" s="15" t="s">
        <v>7</v>
      </c>
      <c r="H7" s="17">
        <f ca="1">IF(LEN(INDIRECT(ADDRESS(ROW()-1, COLUMN())))=1,"",INDIRECT(ADDRESS(37,6))-INDIRECT(ADDRESS(37,7)))</f>
        <v>2</v>
      </c>
      <c r="I7" s="17">
        <f ca="1">IF(LEN(INDIRECT(ADDRESS(ROW()-1, COLUMN())))=1,"",INDIRECT(ADDRESS(41,7))-INDIRECT(ADDRESS(41,6)))</f>
        <v>-1</v>
      </c>
      <c r="J7" s="17">
        <f ca="1">IF(LEN(INDIRECT(ADDRESS(ROW()-1, COLUMN())))=1,"",INDIRECT(ADDRESS(21,6))-INDIRECT(ADDRESS(21,7)))</f>
        <v>3</v>
      </c>
      <c r="K7" s="18">
        <f ca="1">IF(LEN(INDIRECT(ADDRESS(ROW()-1, COLUMN())))=1,"",INDIRECT(ADDRESS(30,6))-INDIRECT(ADDRESS(30,7)))</f>
        <v>4</v>
      </c>
      <c r="L7" s="102"/>
      <c r="M7" s="17">
        <f ca="1">IF(COUNT(F7:K7)=0,"",SUM(F7:K7))</f>
        <v>6</v>
      </c>
      <c r="N7" s="104"/>
    </row>
    <row r="8" spans="2:14" ht="24" customHeight="1" x14ac:dyDescent="0.25">
      <c r="B8" s="72">
        <v>3</v>
      </c>
      <c r="C8" s="134" t="s">
        <v>28</v>
      </c>
      <c r="D8" s="135"/>
      <c r="E8" s="136"/>
      <c r="F8" s="12" t="str">
        <f ca="1">INDIRECT(ADDRESS(31,6))&amp;":"&amp;INDIRECT(ADDRESS(31,7))</f>
        <v>4:13</v>
      </c>
      <c r="G8" s="7" t="str">
        <f ca="1">INDIRECT(ADDRESS(37,7))&amp;":"&amp;INDIRECT(ADDRESS(37,6))</f>
        <v>6:8</v>
      </c>
      <c r="H8" s="8" t="s">
        <v>7</v>
      </c>
      <c r="I8" s="7" t="str">
        <f ca="1">INDIRECT(ADDRESS(22,6))&amp;":"&amp;INDIRECT(ADDRESS(22,7))</f>
        <v>1:11</v>
      </c>
      <c r="J8" s="7" t="str">
        <f ca="1">INDIRECT(ADDRESS(26,7))&amp;":"&amp;INDIRECT(ADDRESS(26,6))</f>
        <v>9:5</v>
      </c>
      <c r="K8" s="11" t="str">
        <f ca="1">INDIRECT(ADDRESS(40,6))&amp;":"&amp;INDIRECT(ADDRESS(40,7))</f>
        <v>13:3</v>
      </c>
      <c r="L8" s="102">
        <f ca="1">IF(COUNT(F9:K9)=0,"",COUNTIF(F9:K9,"&gt;0")+0.5*COUNTIF(F9:K9,0))</f>
        <v>2</v>
      </c>
      <c r="M8" s="17"/>
      <c r="N8" s="103">
        <v>4</v>
      </c>
    </row>
    <row r="9" spans="2:14" ht="24" customHeight="1" x14ac:dyDescent="0.25">
      <c r="B9" s="73"/>
      <c r="C9" s="134"/>
      <c r="D9" s="135"/>
      <c r="E9" s="136"/>
      <c r="F9" s="23">
        <f ca="1">IF(LEN(INDIRECT(ADDRESS(ROW()-1, COLUMN())))=1,"",INDIRECT(ADDRESS(31,6))-INDIRECT(ADDRESS(31,7)))</f>
        <v>-9</v>
      </c>
      <c r="G9" s="17">
        <f ca="1">IF(LEN(INDIRECT(ADDRESS(ROW()-1, COLUMN())))=1,"",INDIRECT(ADDRESS(37,7))-INDIRECT(ADDRESS(37,6)))</f>
        <v>-2</v>
      </c>
      <c r="H9" s="15" t="s">
        <v>7</v>
      </c>
      <c r="I9" s="17">
        <f ca="1">IF(LEN(INDIRECT(ADDRESS(ROW()-1, COLUMN())))=1,"",INDIRECT(ADDRESS(22,6))-INDIRECT(ADDRESS(22,7)))</f>
        <v>-10</v>
      </c>
      <c r="J9" s="17">
        <f ca="1">IF(LEN(INDIRECT(ADDRESS(ROW()-1, COLUMN())))=1,"",INDIRECT(ADDRESS(26,7))-INDIRECT(ADDRESS(26,6)))</f>
        <v>4</v>
      </c>
      <c r="K9" s="18">
        <f ca="1">IF(LEN(INDIRECT(ADDRESS(ROW()-1, COLUMN())))=1,"",INDIRECT(ADDRESS(40,6))-INDIRECT(ADDRESS(40,7)))</f>
        <v>10</v>
      </c>
      <c r="L9" s="102"/>
      <c r="M9" s="17">
        <f ca="1">IF(COUNT(F9:K9)=0,"",SUM(F9:K9))</f>
        <v>-7</v>
      </c>
      <c r="N9" s="104"/>
    </row>
    <row r="10" spans="2:14" ht="24" customHeight="1" x14ac:dyDescent="0.25">
      <c r="B10" s="72">
        <v>4</v>
      </c>
      <c r="C10" s="134" t="s">
        <v>29</v>
      </c>
      <c r="D10" s="135"/>
      <c r="E10" s="136"/>
      <c r="F10" s="12" t="str">
        <f ca="1">INDIRECT(ADDRESS(36,7))&amp;":"&amp;INDIRECT(ADDRESS(36,6))</f>
        <v>6:8</v>
      </c>
      <c r="G10" s="7" t="str">
        <f ca="1">INDIRECT(ADDRESS(41,6))&amp;":"&amp;INDIRECT(ADDRESS(41,7))</f>
        <v>6:5</v>
      </c>
      <c r="H10" s="7" t="str">
        <f ca="1">INDIRECT(ADDRESS(22,7))&amp;":"&amp;INDIRECT(ADDRESS(22,6))</f>
        <v>11:1</v>
      </c>
      <c r="I10" s="8" t="s">
        <v>7</v>
      </c>
      <c r="J10" s="7" t="str">
        <f ca="1">INDIRECT(ADDRESS(32,6))&amp;":"&amp;INDIRECT(ADDRESS(32,7))</f>
        <v>9:2</v>
      </c>
      <c r="K10" s="11" t="str">
        <f ca="1">INDIRECT(ADDRESS(25,7))&amp;":"&amp;INDIRECT(ADDRESS(25,6))</f>
        <v>5:3</v>
      </c>
      <c r="L10" s="102">
        <f ca="1">IF(COUNT(F11:K11)=0,"",COUNTIF(F11:K11,"&gt;0")+0.5*COUNTIF(F11:K11,0))</f>
        <v>4</v>
      </c>
      <c r="M10" s="17"/>
      <c r="N10" s="103">
        <v>2</v>
      </c>
    </row>
    <row r="11" spans="2:14" ht="24" customHeight="1" x14ac:dyDescent="0.25">
      <c r="B11" s="73"/>
      <c r="C11" s="134"/>
      <c r="D11" s="135"/>
      <c r="E11" s="136"/>
      <c r="F11" s="23">
        <f ca="1">IF(LEN(INDIRECT(ADDRESS(ROW()-1, COLUMN())))=1,"",INDIRECT(ADDRESS(36,7))-INDIRECT(ADDRESS(36,6)))</f>
        <v>-2</v>
      </c>
      <c r="G11" s="17">
        <f ca="1">IF(LEN(INDIRECT(ADDRESS(ROW()-1, COLUMN())))=1,"",INDIRECT(ADDRESS(41,6))-INDIRECT(ADDRESS(41,7)))</f>
        <v>1</v>
      </c>
      <c r="H11" s="17">
        <f ca="1">IF(LEN(INDIRECT(ADDRESS(ROW()-1, COLUMN())))=1,"",INDIRECT(ADDRESS(22,7))-INDIRECT(ADDRESS(22,6)))</f>
        <v>10</v>
      </c>
      <c r="I11" s="15" t="s">
        <v>7</v>
      </c>
      <c r="J11" s="17">
        <f ca="1">IF(LEN(INDIRECT(ADDRESS(ROW()-1, COLUMN())))=1,"",INDIRECT(ADDRESS(32,6))-INDIRECT(ADDRESS(32,7)))</f>
        <v>7</v>
      </c>
      <c r="K11" s="18">
        <f ca="1">IF(LEN(INDIRECT(ADDRESS(ROW()-1, COLUMN())))=1,"",INDIRECT(ADDRESS(25,7))-INDIRECT(ADDRESS(25,6)))</f>
        <v>2</v>
      </c>
      <c r="L11" s="102"/>
      <c r="M11" s="17">
        <f ca="1">IF(COUNT(F11:K11)=0,"",SUM(F11:K11))</f>
        <v>18</v>
      </c>
      <c r="N11" s="104"/>
    </row>
    <row r="12" spans="2:14" ht="24" customHeight="1" x14ac:dyDescent="0.25">
      <c r="B12" s="72">
        <v>5</v>
      </c>
      <c r="C12" s="125" t="s">
        <v>30</v>
      </c>
      <c r="D12" s="126"/>
      <c r="E12" s="127"/>
      <c r="F12" s="12" t="str">
        <f ca="1">INDIRECT(ADDRESS(42,6))&amp;":"&amp;INDIRECT(ADDRESS(42,7))</f>
        <v>3:12</v>
      </c>
      <c r="G12" s="7" t="str">
        <f ca="1">INDIRECT(ADDRESS(21,7))&amp;":"&amp;INDIRECT(ADDRESS(21,6))</f>
        <v>7:10</v>
      </c>
      <c r="H12" s="7" t="str">
        <f ca="1">INDIRECT(ADDRESS(26,6))&amp;":"&amp;INDIRECT(ADDRESS(26,7))</f>
        <v>5:9</v>
      </c>
      <c r="I12" s="7" t="str">
        <f ca="1">INDIRECT(ADDRESS(32,7))&amp;":"&amp;INDIRECT(ADDRESS(32,6))</f>
        <v>2:9</v>
      </c>
      <c r="J12" s="8" t="s">
        <v>7</v>
      </c>
      <c r="K12" s="11" t="str">
        <f ca="1">INDIRECT(ADDRESS(35,7))&amp;":"&amp;INDIRECT(ADDRESS(35,6))</f>
        <v>13:4</v>
      </c>
      <c r="L12" s="102">
        <f ca="1">IF(COUNT(F13:K13)=0,"",COUNTIF(F13:K13,"&gt;0")+0.5*COUNTIF(F13:K13,0))</f>
        <v>1</v>
      </c>
      <c r="M12" s="17"/>
      <c r="N12" s="103">
        <v>5</v>
      </c>
    </row>
    <row r="13" spans="2:14" ht="24" customHeight="1" x14ac:dyDescent="0.25">
      <c r="B13" s="73"/>
      <c r="C13" s="125"/>
      <c r="D13" s="126"/>
      <c r="E13" s="127"/>
      <c r="F13" s="23">
        <f ca="1">IF(LEN(INDIRECT(ADDRESS(ROW()-1, COLUMN())))=1,"",INDIRECT(ADDRESS(42,6))-INDIRECT(ADDRESS(42,7)))</f>
        <v>-9</v>
      </c>
      <c r="G13" s="17">
        <f ca="1">IF(LEN(INDIRECT(ADDRESS(ROW()-1, COLUMN())))=1,"",INDIRECT(ADDRESS(21,7))-INDIRECT(ADDRESS(21,6)))</f>
        <v>-3</v>
      </c>
      <c r="H13" s="17">
        <f ca="1">IF(LEN(INDIRECT(ADDRESS(ROW()-1, COLUMN())))=1,"",INDIRECT(ADDRESS(26,6))-INDIRECT(ADDRESS(26,7)))</f>
        <v>-4</v>
      </c>
      <c r="I13" s="17">
        <f ca="1">IF(LEN(INDIRECT(ADDRESS(ROW()-1, COLUMN())))=1,"",INDIRECT(ADDRESS(32,7))-INDIRECT(ADDRESS(32,6)))</f>
        <v>-7</v>
      </c>
      <c r="J13" s="15" t="s">
        <v>7</v>
      </c>
      <c r="K13" s="18">
        <f ca="1">IF(LEN(INDIRECT(ADDRESS(ROW()-1, COLUMN())))=1,"",INDIRECT(ADDRESS(35,7))-INDIRECT(ADDRESS(35,6)))</f>
        <v>9</v>
      </c>
      <c r="L13" s="102"/>
      <c r="M13" s="17">
        <f ca="1">IF(COUNT(F13:K13)=0,"",SUM(F13:K13))</f>
        <v>-14</v>
      </c>
      <c r="N13" s="104"/>
    </row>
    <row r="14" spans="2:14" ht="24" customHeight="1" x14ac:dyDescent="0.25">
      <c r="B14" s="72">
        <v>6</v>
      </c>
      <c r="C14" s="125" t="s">
        <v>31</v>
      </c>
      <c r="D14" s="126"/>
      <c r="E14" s="127"/>
      <c r="F14" s="12" t="str">
        <f ca="1">INDIRECT(ADDRESS(20,7))&amp;":"&amp;INDIRECT(ADDRESS(20,6))</f>
        <v>1:13</v>
      </c>
      <c r="G14" s="7" t="str">
        <f ca="1">INDIRECT(ADDRESS(30,7))&amp;":"&amp;INDIRECT(ADDRESS(30,6))</f>
        <v>6:10</v>
      </c>
      <c r="H14" s="7" t="str">
        <f ca="1">INDIRECT(ADDRESS(40,7))&amp;":"&amp;INDIRECT(ADDRESS(40,6))</f>
        <v>3:13</v>
      </c>
      <c r="I14" s="7" t="str">
        <f ca="1">INDIRECT(ADDRESS(25,6))&amp;":"&amp;INDIRECT(ADDRESS(25,7))</f>
        <v>3:5</v>
      </c>
      <c r="J14" s="7" t="str">
        <f ca="1">INDIRECT(ADDRESS(35,6))&amp;":"&amp;INDIRECT(ADDRESS(35,7))</f>
        <v>4:13</v>
      </c>
      <c r="K14" s="13" t="s">
        <v>7</v>
      </c>
      <c r="L14" s="102">
        <f ca="1">IF(COUNT(F15:K15)=0,"",COUNTIF(F15:K15,"&gt;0")+0.5*COUNTIF(F15:K15,0))</f>
        <v>0</v>
      </c>
      <c r="M14" s="17"/>
      <c r="N14" s="103">
        <v>6</v>
      </c>
    </row>
    <row r="15" spans="2:14" ht="24" customHeight="1" thickBot="1" x14ac:dyDescent="0.3">
      <c r="B15" s="79"/>
      <c r="C15" s="128"/>
      <c r="D15" s="129"/>
      <c r="E15" s="130"/>
      <c r="F15" s="20">
        <f ca="1">IF(LEN(INDIRECT(ADDRESS(ROW()-1, COLUMN())))=1,"",INDIRECT(ADDRESS(20,7))-INDIRECT(ADDRESS(20,6)))</f>
        <v>-12</v>
      </c>
      <c r="G15" s="19">
        <f ca="1">IF(LEN(INDIRECT(ADDRESS(ROW()-1, COLUMN())))=1,"",INDIRECT(ADDRESS(30,7))-INDIRECT(ADDRESS(30,6)))</f>
        <v>-4</v>
      </c>
      <c r="H15" s="19">
        <f ca="1">IF(LEN(INDIRECT(ADDRESS(ROW()-1, COLUMN())))=1,"",INDIRECT(ADDRESS(40,7))-INDIRECT(ADDRESS(40,6)))</f>
        <v>-10</v>
      </c>
      <c r="I15" s="19">
        <f ca="1">IF(LEN(INDIRECT(ADDRESS(ROW()-1, COLUMN())))=1,"",INDIRECT(ADDRESS(25,6))-INDIRECT(ADDRESS(25,7)))</f>
        <v>-2</v>
      </c>
      <c r="J15" s="19">
        <f ca="1">IF(LEN(INDIRECT(ADDRESS(ROW()-1, COLUMN())))=1,"",INDIRECT(ADDRESS(35,6))-INDIRECT(ADDRESS(35,7)))</f>
        <v>-9</v>
      </c>
      <c r="K15" s="16" t="s">
        <v>7</v>
      </c>
      <c r="L15" s="107"/>
      <c r="M15" s="19">
        <f ca="1">IF(COUNT(F15:K15)=0,"",SUM(F15:K15))</f>
        <v>-37</v>
      </c>
      <c r="N15" s="108"/>
    </row>
    <row r="19" spans="2:13" ht="30" customHeight="1" thickBot="1" x14ac:dyDescent="0.3">
      <c r="B19" s="68" t="s">
        <v>4</v>
      </c>
      <c r="C19" s="68"/>
      <c r="D19" s="68"/>
      <c r="E19" s="68"/>
      <c r="F19" s="68"/>
      <c r="G19" s="68"/>
      <c r="H19" s="68"/>
      <c r="I19" s="68"/>
      <c r="J19" s="68"/>
      <c r="K19" s="68"/>
    </row>
    <row r="20" spans="2:13" ht="30" customHeight="1" thickBot="1" x14ac:dyDescent="0.35">
      <c r="B20" s="66">
        <v>1</v>
      </c>
      <c r="C20" s="99" t="str">
        <f ca="1">IF(ISBLANK(INDIRECT(ADDRESS(B20*2+2,3))),"",INDIRECT(ADDRESS(B20*2+2,3)))</f>
        <v>Артюхина</v>
      </c>
      <c r="D20" s="99"/>
      <c r="E20" s="101"/>
      <c r="F20" s="26">
        <v>13</v>
      </c>
      <c r="G20" s="27">
        <v>1</v>
      </c>
      <c r="H20" s="98" t="str">
        <f ca="1">IF(ISBLANK(INDIRECT(ADDRESS(K20*2+2,3))),"",INDIRECT(ADDRESS(K20*2+2,3)))</f>
        <v>Кайтукова</v>
      </c>
      <c r="I20" s="99"/>
      <c r="J20" s="99"/>
      <c r="K20" s="66">
        <v>6</v>
      </c>
      <c r="L20" s="41" t="s">
        <v>11</v>
      </c>
      <c r="M20" s="29"/>
    </row>
    <row r="21" spans="2:13" ht="30" customHeight="1" thickBot="1" x14ac:dyDescent="0.35">
      <c r="B21" s="66">
        <v>2</v>
      </c>
      <c r="C21" s="99" t="str">
        <f ca="1">IF(ISBLANK(INDIRECT(ADDRESS(B21*2+2,3))),"",INDIRECT(ADDRESS(B21*2+2,3)))</f>
        <v>Савченко</v>
      </c>
      <c r="D21" s="99"/>
      <c r="E21" s="101"/>
      <c r="F21" s="26">
        <v>10</v>
      </c>
      <c r="G21" s="27">
        <v>7</v>
      </c>
      <c r="H21" s="98" t="str">
        <f ca="1">IF(ISBLANK(INDIRECT(ADDRESS(K21*2+2,3))),"",INDIRECT(ADDRESS(K21*2+2,3)))</f>
        <v>Шаматава</v>
      </c>
      <c r="I21" s="99"/>
      <c r="J21" s="99"/>
      <c r="K21" s="66">
        <v>5</v>
      </c>
      <c r="L21" s="41" t="s">
        <v>11</v>
      </c>
      <c r="M21" s="29"/>
    </row>
    <row r="22" spans="2:13" ht="30" customHeight="1" thickBot="1" x14ac:dyDescent="0.35">
      <c r="B22" s="66">
        <v>3</v>
      </c>
      <c r="C22" s="99" t="str">
        <f ca="1">IF(ISBLANK(INDIRECT(ADDRESS(B22*2+2,3))),"",INDIRECT(ADDRESS(B22*2+2,3)))</f>
        <v>Зубова</v>
      </c>
      <c r="D22" s="99"/>
      <c r="E22" s="101"/>
      <c r="F22" s="26">
        <v>1</v>
      </c>
      <c r="G22" s="27">
        <v>11</v>
      </c>
      <c r="H22" s="98" t="str">
        <f ca="1">IF(ISBLANK(INDIRECT(ADDRESS(K22*2+2,3))),"",INDIRECT(ADDRESS(K22*2+2,3)))</f>
        <v>Алкина</v>
      </c>
      <c r="I22" s="99"/>
      <c r="J22" s="99"/>
      <c r="K22" s="66">
        <v>4</v>
      </c>
      <c r="L22" s="41" t="s">
        <v>11</v>
      </c>
      <c r="M22" s="29"/>
    </row>
    <row r="23" spans="2:13" ht="30" customHeight="1" x14ac:dyDescent="0.3">
      <c r="B23" s="67"/>
      <c r="C23" s="67"/>
      <c r="D23" s="67"/>
      <c r="E23" s="67"/>
      <c r="F23" s="67"/>
      <c r="G23" s="67"/>
      <c r="H23" s="67"/>
      <c r="I23" s="67"/>
      <c r="J23" s="67"/>
      <c r="K23" s="67"/>
    </row>
    <row r="24" spans="2:13" ht="30" customHeight="1" thickBot="1" x14ac:dyDescent="0.3">
      <c r="B24" s="100" t="s">
        <v>5</v>
      </c>
      <c r="C24" s="100"/>
      <c r="D24" s="100"/>
      <c r="E24" s="100"/>
      <c r="F24" s="100"/>
      <c r="G24" s="100"/>
      <c r="H24" s="100"/>
      <c r="I24" s="100"/>
      <c r="J24" s="100"/>
      <c r="K24" s="100"/>
    </row>
    <row r="25" spans="2:13" ht="30" customHeight="1" thickBot="1" x14ac:dyDescent="0.35">
      <c r="B25" s="66">
        <v>6</v>
      </c>
      <c r="C25" s="99" t="str">
        <f ca="1">IF(ISBLANK(INDIRECT(ADDRESS(B25*2+2,3))),"",INDIRECT(ADDRESS(B25*2+2,3)))</f>
        <v>Кайтукова</v>
      </c>
      <c r="D25" s="99"/>
      <c r="E25" s="101"/>
      <c r="F25" s="26">
        <v>3</v>
      </c>
      <c r="G25" s="27">
        <v>5</v>
      </c>
      <c r="H25" s="98" t="str">
        <f ca="1">IF(ISBLANK(INDIRECT(ADDRESS(K25*2+2,3))),"",INDIRECT(ADDRESS(K25*2+2,3)))</f>
        <v>Алкина</v>
      </c>
      <c r="I25" s="99"/>
      <c r="J25" s="99"/>
      <c r="K25" s="66">
        <v>4</v>
      </c>
      <c r="L25" s="41" t="s">
        <v>11</v>
      </c>
      <c r="M25" s="29"/>
    </row>
    <row r="26" spans="2:13" ht="30" customHeight="1" thickBot="1" x14ac:dyDescent="0.35">
      <c r="B26" s="66">
        <v>5</v>
      </c>
      <c r="C26" s="99" t="str">
        <f ca="1">IF(ISBLANK(INDIRECT(ADDRESS(B26*2+2,3))),"",INDIRECT(ADDRESS(B26*2+2,3)))</f>
        <v>Шаматава</v>
      </c>
      <c r="D26" s="99"/>
      <c r="E26" s="101"/>
      <c r="F26" s="26">
        <v>5</v>
      </c>
      <c r="G26" s="27">
        <v>9</v>
      </c>
      <c r="H26" s="98" t="str">
        <f ca="1">IF(ISBLANK(INDIRECT(ADDRESS(K26*2+2,3))),"",INDIRECT(ADDRESS(K26*2+2,3)))</f>
        <v>Зубова</v>
      </c>
      <c r="I26" s="99"/>
      <c r="J26" s="99"/>
      <c r="K26" s="66">
        <v>3</v>
      </c>
      <c r="L26" s="41" t="s">
        <v>11</v>
      </c>
      <c r="M26" s="29"/>
    </row>
    <row r="27" spans="2:13" ht="30" customHeight="1" thickBot="1" x14ac:dyDescent="0.35">
      <c r="B27" s="66">
        <v>1</v>
      </c>
      <c r="C27" s="99" t="str">
        <f ca="1">IF(ISBLANK(INDIRECT(ADDRESS(B27*2+2,3))),"",INDIRECT(ADDRESS(B27*2+2,3)))</f>
        <v>Артюхина</v>
      </c>
      <c r="D27" s="99"/>
      <c r="E27" s="101"/>
      <c r="F27" s="26">
        <v>8</v>
      </c>
      <c r="G27" s="27">
        <v>6</v>
      </c>
      <c r="H27" s="98" t="str">
        <f ca="1">IF(ISBLANK(INDIRECT(ADDRESS(K27*2+2,3))),"",INDIRECT(ADDRESS(K27*2+2,3)))</f>
        <v>Савченко</v>
      </c>
      <c r="I27" s="99"/>
      <c r="J27" s="99"/>
      <c r="K27" s="66">
        <v>2</v>
      </c>
      <c r="L27" s="41" t="s">
        <v>11</v>
      </c>
      <c r="M27" s="29"/>
    </row>
    <row r="28" spans="2:13" ht="30" customHeight="1" x14ac:dyDescent="0.3">
      <c r="B28" s="67"/>
      <c r="C28" s="67"/>
      <c r="D28" s="67"/>
      <c r="E28" s="67"/>
      <c r="F28" s="67"/>
      <c r="G28" s="67"/>
      <c r="H28" s="67"/>
      <c r="I28" s="67"/>
      <c r="J28" s="67"/>
      <c r="K28" s="67"/>
    </row>
    <row r="29" spans="2:13" ht="30" customHeight="1" thickBot="1" x14ac:dyDescent="0.3">
      <c r="B29" s="100" t="s">
        <v>6</v>
      </c>
      <c r="C29" s="100"/>
      <c r="D29" s="100"/>
      <c r="E29" s="100"/>
      <c r="F29" s="100"/>
      <c r="G29" s="100"/>
      <c r="H29" s="100"/>
      <c r="I29" s="100"/>
      <c r="J29" s="100"/>
      <c r="K29" s="100"/>
    </row>
    <row r="30" spans="2:13" ht="30" customHeight="1" thickBot="1" x14ac:dyDescent="0.35">
      <c r="B30" s="66">
        <v>2</v>
      </c>
      <c r="C30" s="99" t="str">
        <f ca="1">IF(ISBLANK(INDIRECT(ADDRESS(B30*2+2,3))),"",INDIRECT(ADDRESS(B30*2+2,3)))</f>
        <v>Савченко</v>
      </c>
      <c r="D30" s="99"/>
      <c r="E30" s="101"/>
      <c r="F30" s="26">
        <v>10</v>
      </c>
      <c r="G30" s="27">
        <v>6</v>
      </c>
      <c r="H30" s="98" t="str">
        <f ca="1">IF(ISBLANK(INDIRECT(ADDRESS(K30*2+2,3))),"",INDIRECT(ADDRESS(K30*2+2,3)))</f>
        <v>Кайтукова</v>
      </c>
      <c r="I30" s="99"/>
      <c r="J30" s="99"/>
      <c r="K30" s="66">
        <v>6</v>
      </c>
      <c r="L30" s="41" t="s">
        <v>11</v>
      </c>
      <c r="M30" s="29"/>
    </row>
    <row r="31" spans="2:13" ht="30" customHeight="1" thickBot="1" x14ac:dyDescent="0.35">
      <c r="B31" s="66">
        <v>3</v>
      </c>
      <c r="C31" s="99" t="str">
        <f ca="1">IF(ISBLANK(INDIRECT(ADDRESS(B31*2+2,3))),"",INDIRECT(ADDRESS(B31*2+2,3)))</f>
        <v>Зубова</v>
      </c>
      <c r="D31" s="99"/>
      <c r="E31" s="101"/>
      <c r="F31" s="26">
        <v>4</v>
      </c>
      <c r="G31" s="27">
        <v>13</v>
      </c>
      <c r="H31" s="98" t="str">
        <f ca="1">IF(ISBLANK(INDIRECT(ADDRESS(K31*2+2,3))),"",INDIRECT(ADDRESS(K31*2+2,3)))</f>
        <v>Артюхина</v>
      </c>
      <c r="I31" s="99"/>
      <c r="J31" s="99"/>
      <c r="K31" s="66">
        <v>1</v>
      </c>
      <c r="L31" s="41" t="s">
        <v>11</v>
      </c>
      <c r="M31" s="29"/>
    </row>
    <row r="32" spans="2:13" ht="30" customHeight="1" thickBot="1" x14ac:dyDescent="0.35">
      <c r="B32" s="66">
        <v>4</v>
      </c>
      <c r="C32" s="99" t="str">
        <f ca="1">IF(ISBLANK(INDIRECT(ADDRESS(B32*2+2,3))),"",INDIRECT(ADDRESS(B32*2+2,3)))</f>
        <v>Алкина</v>
      </c>
      <c r="D32" s="99"/>
      <c r="E32" s="101"/>
      <c r="F32" s="26">
        <v>9</v>
      </c>
      <c r="G32" s="27">
        <v>2</v>
      </c>
      <c r="H32" s="98" t="str">
        <f ca="1">IF(ISBLANK(INDIRECT(ADDRESS(K32*2+2,3))),"",INDIRECT(ADDRESS(K32*2+2,3)))</f>
        <v>Шаматава</v>
      </c>
      <c r="I32" s="99"/>
      <c r="J32" s="99"/>
      <c r="K32" s="66">
        <v>5</v>
      </c>
      <c r="L32" s="41" t="s">
        <v>11</v>
      </c>
      <c r="M32" s="29"/>
    </row>
    <row r="33" spans="2:13" ht="30" customHeight="1" x14ac:dyDescent="0.3">
      <c r="B33" s="67"/>
      <c r="C33" s="67"/>
      <c r="D33" s="67"/>
      <c r="E33" s="67"/>
      <c r="F33" s="67"/>
      <c r="G33" s="67"/>
      <c r="H33" s="67"/>
      <c r="I33" s="67"/>
      <c r="J33" s="67"/>
      <c r="K33" s="67"/>
    </row>
    <row r="34" spans="2:13" ht="30" customHeight="1" thickBot="1" x14ac:dyDescent="0.3">
      <c r="B34" s="100" t="s">
        <v>8</v>
      </c>
      <c r="C34" s="100"/>
      <c r="D34" s="100"/>
      <c r="E34" s="100"/>
      <c r="F34" s="100"/>
      <c r="G34" s="100"/>
      <c r="H34" s="100"/>
      <c r="I34" s="100"/>
      <c r="J34" s="100"/>
      <c r="K34" s="100"/>
    </row>
    <row r="35" spans="2:13" ht="30" customHeight="1" thickBot="1" x14ac:dyDescent="0.35">
      <c r="B35" s="66">
        <v>6</v>
      </c>
      <c r="C35" s="99" t="str">
        <f ca="1">IF(ISBLANK(INDIRECT(ADDRESS(B35*2+2,3))),"",INDIRECT(ADDRESS(B35*2+2,3)))</f>
        <v>Кайтукова</v>
      </c>
      <c r="D35" s="99"/>
      <c r="E35" s="101"/>
      <c r="F35" s="26">
        <v>4</v>
      </c>
      <c r="G35" s="27">
        <v>13</v>
      </c>
      <c r="H35" s="98" t="str">
        <f ca="1">IF(ISBLANK(INDIRECT(ADDRESS(K35*2+2,3))),"",INDIRECT(ADDRESS(K35*2+2,3)))</f>
        <v>Шаматава</v>
      </c>
      <c r="I35" s="99"/>
      <c r="J35" s="99"/>
      <c r="K35" s="66">
        <v>5</v>
      </c>
      <c r="L35" s="41" t="s">
        <v>11</v>
      </c>
      <c r="M35" s="29"/>
    </row>
    <row r="36" spans="2:13" ht="30" customHeight="1" thickBot="1" x14ac:dyDescent="0.35">
      <c r="B36" s="66">
        <v>1</v>
      </c>
      <c r="C36" s="99" t="str">
        <f ca="1">IF(ISBLANK(INDIRECT(ADDRESS(B36*2+2,3))),"",INDIRECT(ADDRESS(B36*2+2,3)))</f>
        <v>Артюхина</v>
      </c>
      <c r="D36" s="99"/>
      <c r="E36" s="101"/>
      <c r="F36" s="26">
        <v>8</v>
      </c>
      <c r="G36" s="27">
        <v>6</v>
      </c>
      <c r="H36" s="98" t="str">
        <f ca="1">IF(ISBLANK(INDIRECT(ADDRESS(K36*2+2,3))),"",INDIRECT(ADDRESS(K36*2+2,3)))</f>
        <v>Алкина</v>
      </c>
      <c r="I36" s="99"/>
      <c r="J36" s="99"/>
      <c r="K36" s="66">
        <v>4</v>
      </c>
      <c r="L36" s="41" t="s">
        <v>11</v>
      </c>
      <c r="M36" s="29"/>
    </row>
    <row r="37" spans="2:13" ht="30" customHeight="1" thickBot="1" x14ac:dyDescent="0.35">
      <c r="B37" s="66">
        <v>2</v>
      </c>
      <c r="C37" s="99" t="str">
        <f ca="1">IF(ISBLANK(INDIRECT(ADDRESS(B37*2+2,3))),"",INDIRECT(ADDRESS(B37*2+2,3)))</f>
        <v>Савченко</v>
      </c>
      <c r="D37" s="99"/>
      <c r="E37" s="101"/>
      <c r="F37" s="26">
        <v>8</v>
      </c>
      <c r="G37" s="27">
        <v>6</v>
      </c>
      <c r="H37" s="98" t="str">
        <f ca="1">IF(ISBLANK(INDIRECT(ADDRESS(K37*2+2,3))),"",INDIRECT(ADDRESS(K37*2+2,3)))</f>
        <v>Зубова</v>
      </c>
      <c r="I37" s="99"/>
      <c r="J37" s="99"/>
      <c r="K37" s="66">
        <v>3</v>
      </c>
      <c r="L37" s="41" t="s">
        <v>11</v>
      </c>
      <c r="M37" s="29"/>
    </row>
    <row r="38" spans="2:13" ht="30" customHeight="1" x14ac:dyDescent="0.3">
      <c r="B38" s="67"/>
      <c r="C38" s="67"/>
      <c r="D38" s="67"/>
      <c r="E38" s="67"/>
      <c r="F38" s="67"/>
      <c r="G38" s="67"/>
      <c r="H38" s="67"/>
      <c r="I38" s="67"/>
      <c r="J38" s="67"/>
      <c r="K38" s="67"/>
    </row>
    <row r="39" spans="2:13" ht="30" customHeight="1" thickBot="1" x14ac:dyDescent="0.3">
      <c r="B39" s="100" t="s">
        <v>9</v>
      </c>
      <c r="C39" s="100"/>
      <c r="D39" s="100"/>
      <c r="E39" s="100"/>
      <c r="F39" s="100"/>
      <c r="G39" s="100"/>
      <c r="H39" s="100"/>
      <c r="I39" s="100"/>
      <c r="J39" s="100"/>
      <c r="K39" s="100"/>
    </row>
    <row r="40" spans="2:13" ht="30" customHeight="1" thickBot="1" x14ac:dyDescent="0.35">
      <c r="B40" s="66">
        <v>3</v>
      </c>
      <c r="C40" s="99" t="str">
        <f ca="1">IF(ISBLANK(INDIRECT(ADDRESS(B40*2+2,3))),"",INDIRECT(ADDRESS(B40*2+2,3)))</f>
        <v>Зубова</v>
      </c>
      <c r="D40" s="99"/>
      <c r="E40" s="101"/>
      <c r="F40" s="26">
        <v>13</v>
      </c>
      <c r="G40" s="27">
        <v>3</v>
      </c>
      <c r="H40" s="98" t="str">
        <f ca="1">IF(ISBLANK(INDIRECT(ADDRESS(K40*2+2,3))),"",INDIRECT(ADDRESS(K40*2+2,3)))</f>
        <v>Кайтукова</v>
      </c>
      <c r="I40" s="99"/>
      <c r="J40" s="99"/>
      <c r="K40" s="66">
        <v>6</v>
      </c>
      <c r="L40" s="41" t="s">
        <v>11</v>
      </c>
      <c r="M40" s="29"/>
    </row>
    <row r="41" spans="2:13" ht="30" customHeight="1" thickBot="1" x14ac:dyDescent="0.35">
      <c r="B41" s="66">
        <v>4</v>
      </c>
      <c r="C41" s="99" t="str">
        <f ca="1">IF(ISBLANK(INDIRECT(ADDRESS(B41*2+2,3))),"",INDIRECT(ADDRESS(B41*2+2,3)))</f>
        <v>Алкина</v>
      </c>
      <c r="D41" s="99"/>
      <c r="E41" s="101"/>
      <c r="F41" s="26">
        <v>6</v>
      </c>
      <c r="G41" s="27">
        <v>5</v>
      </c>
      <c r="H41" s="98" t="str">
        <f ca="1">IF(ISBLANK(INDIRECT(ADDRESS(K41*2+2,3))),"",INDIRECT(ADDRESS(K41*2+2,3)))</f>
        <v>Савченко</v>
      </c>
      <c r="I41" s="99"/>
      <c r="J41" s="99"/>
      <c r="K41" s="66">
        <v>2</v>
      </c>
      <c r="L41" s="41" t="s">
        <v>11</v>
      </c>
      <c r="M41" s="29"/>
    </row>
    <row r="42" spans="2:13" ht="30" customHeight="1" thickBot="1" x14ac:dyDescent="0.35">
      <c r="B42" s="66">
        <v>5</v>
      </c>
      <c r="C42" s="99" t="str">
        <f ca="1">IF(ISBLANK(INDIRECT(ADDRESS(B42*2+2,3))),"",INDIRECT(ADDRESS(B42*2+2,3)))</f>
        <v>Шаматава</v>
      </c>
      <c r="D42" s="99"/>
      <c r="E42" s="101"/>
      <c r="F42" s="26">
        <v>3</v>
      </c>
      <c r="G42" s="27">
        <v>12</v>
      </c>
      <c r="H42" s="98" t="str">
        <f ca="1">IF(ISBLANK(INDIRECT(ADDRESS(K42*2+2,3))),"",INDIRECT(ADDRESS(K42*2+2,3)))</f>
        <v>Артюхина</v>
      </c>
      <c r="I42" s="99"/>
      <c r="J42" s="99"/>
      <c r="K42" s="66">
        <v>1</v>
      </c>
      <c r="L42" s="41" t="s">
        <v>11</v>
      </c>
      <c r="M42" s="29"/>
    </row>
  </sheetData>
  <mergeCells count="61">
    <mergeCell ref="C42:E42"/>
    <mergeCell ref="H42:J42"/>
    <mergeCell ref="B34:K34"/>
    <mergeCell ref="C35:E35"/>
    <mergeCell ref="H35:J35"/>
    <mergeCell ref="C36:E36"/>
    <mergeCell ref="H36:J36"/>
    <mergeCell ref="C37:E37"/>
    <mergeCell ref="H37:J37"/>
    <mergeCell ref="B39:K39"/>
    <mergeCell ref="C40:E40"/>
    <mergeCell ref="H40:J40"/>
    <mergeCell ref="C41:E41"/>
    <mergeCell ref="H41:J41"/>
    <mergeCell ref="C32:E32"/>
    <mergeCell ref="H32:J32"/>
    <mergeCell ref="B24:K24"/>
    <mergeCell ref="C25:E25"/>
    <mergeCell ref="H25:J25"/>
    <mergeCell ref="C26:E26"/>
    <mergeCell ref="H26:J26"/>
    <mergeCell ref="C27:E27"/>
    <mergeCell ref="H27:J27"/>
    <mergeCell ref="B29:K29"/>
    <mergeCell ref="C30:E30"/>
    <mergeCell ref="H30:J30"/>
    <mergeCell ref="C31:E31"/>
    <mergeCell ref="H31:J31"/>
    <mergeCell ref="C22:E22"/>
    <mergeCell ref="H22:J22"/>
    <mergeCell ref="B12:B13"/>
    <mergeCell ref="C12:E13"/>
    <mergeCell ref="L12:L13"/>
    <mergeCell ref="B19:K19"/>
    <mergeCell ref="C20:E20"/>
    <mergeCell ref="H20:J20"/>
    <mergeCell ref="C21:E21"/>
    <mergeCell ref="H21:J21"/>
    <mergeCell ref="N12:N13"/>
    <mergeCell ref="B14:B15"/>
    <mergeCell ref="C14:E15"/>
    <mergeCell ref="L14:L15"/>
    <mergeCell ref="N14:N15"/>
    <mergeCell ref="B8:B9"/>
    <mergeCell ref="C8:E9"/>
    <mergeCell ref="L8:L9"/>
    <mergeCell ref="N8:N9"/>
    <mergeCell ref="B10:B11"/>
    <mergeCell ref="C10:E11"/>
    <mergeCell ref="L10:L11"/>
    <mergeCell ref="N10:N11"/>
    <mergeCell ref="B1:K1"/>
    <mergeCell ref="B6:B7"/>
    <mergeCell ref="C6:E7"/>
    <mergeCell ref="L6:L7"/>
    <mergeCell ref="N6:N7"/>
    <mergeCell ref="C3:E3"/>
    <mergeCell ref="B4:B5"/>
    <mergeCell ref="C4:E5"/>
    <mergeCell ref="L4:L5"/>
    <mergeCell ref="N4:N5"/>
  </mergeCells>
  <printOptions horizontalCentered="1"/>
  <pageMargins left="0.31496062992125984" right="0.31496062992125984" top="0.35433070866141736" bottom="0.55118110236220474" header="0.31496062992125984" footer="0.31496062992125984"/>
  <pageSetup paperSize="9" scale="69" orientation="portrait" horizontalDpi="4294967293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54"/>
  <sheetViews>
    <sheetView workbookViewId="0">
      <selection sqref="A1:A1048576"/>
    </sheetView>
  </sheetViews>
  <sheetFormatPr defaultRowHeight="15" x14ac:dyDescent="0.25"/>
  <cols>
    <col min="1" max="1" width="4" style="30" customWidth="1"/>
    <col min="2" max="15" width="10.28515625" customWidth="1"/>
  </cols>
  <sheetData>
    <row r="1" spans="2:15" ht="59.25" customHeight="1" x14ac:dyDescent="0.25">
      <c r="B1" s="96"/>
      <c r="C1" s="96"/>
      <c r="D1" s="96"/>
      <c r="E1" s="96"/>
      <c r="F1" s="96"/>
      <c r="G1" s="96"/>
      <c r="H1" s="96"/>
      <c r="I1" s="96"/>
      <c r="J1" s="96"/>
      <c r="K1" s="96"/>
    </row>
    <row r="2" spans="2:15" ht="15.75" thickBot="1" x14ac:dyDescent="0.3"/>
    <row r="3" spans="2:15" ht="30" customHeight="1" thickBot="1" x14ac:dyDescent="0.3">
      <c r="B3" s="25"/>
      <c r="C3" s="87" t="s">
        <v>0</v>
      </c>
      <c r="D3" s="88"/>
      <c r="E3" s="89"/>
      <c r="F3" s="1">
        <v>1</v>
      </c>
      <c r="G3" s="1">
        <v>2</v>
      </c>
      <c r="H3" s="1">
        <v>3</v>
      </c>
      <c r="I3" s="2">
        <v>4</v>
      </c>
      <c r="J3" s="2">
        <v>5</v>
      </c>
      <c r="K3" s="2">
        <v>6</v>
      </c>
      <c r="L3" s="22">
        <v>7</v>
      </c>
      <c r="M3" s="3" t="s">
        <v>1</v>
      </c>
      <c r="N3" s="1" t="s">
        <v>3</v>
      </c>
      <c r="O3" s="4" t="s">
        <v>2</v>
      </c>
    </row>
    <row r="4" spans="2:15" ht="24" customHeight="1" x14ac:dyDescent="0.25">
      <c r="B4" s="90">
        <v>1</v>
      </c>
      <c r="C4" s="91" t="str">
        <f ca="1">IF(LEFT(A4,1)="X",IFERROR(INDIRECT(ADDRESS(MATCH(A5,OFFSET(INDIRECT(ADDRESS(1,3,,,A4)),0,0,200,1),0),2,,,A4)),""),IFERROR(INDIRECT(ADDRESS(MATCH(A5,OFFSET(INDIRECT(ADDRESS(3,2,,,A4)),1,6+MAX(OFFSET(INDIRECT(ADDRESS(3,2,,,A4)),0,0,1,20)),2*MAX(OFFSET(INDIRECT(ADDRESS(3,2,,,A4)),0,0,1,20)),1),0)+3,3,,,A4)),""))</f>
        <v/>
      </c>
      <c r="D4" s="92"/>
      <c r="E4" s="93"/>
      <c r="F4" s="10"/>
      <c r="G4" s="6" t="str">
        <f ca="1">INDIRECT(ADDRESS(29,6))&amp;":"&amp;INDIRECT(ADDRESS(29,7))</f>
        <v>:</v>
      </c>
      <c r="H4" s="6" t="str">
        <f ca="1">INDIRECT(ADDRESS(32,7))&amp;":"&amp;INDIRECT(ADDRESS(32,6))</f>
        <v>:</v>
      </c>
      <c r="I4" s="6" t="str">
        <f ca="1">INDIRECT(ADDRESS(38,6))&amp;":"&amp;INDIRECT(ADDRESS(38,7))</f>
        <v>:</v>
      </c>
      <c r="J4" s="6" t="str">
        <f ca="1">INDIRECT(ADDRESS(43,7))&amp;":"&amp;INDIRECT(ADDRESS(43,6))</f>
        <v>:</v>
      </c>
      <c r="K4" s="50" t="str">
        <f ca="1">INDIRECT(ADDRESS(47,6))&amp;":"&amp;INDIRECT(ADDRESS(47,7))</f>
        <v>:</v>
      </c>
      <c r="L4" s="21" t="str">
        <f ca="1">INDIRECT(ADDRESS(54,7))&amp;":"&amp;INDIRECT(ADDRESS(54,6))</f>
        <v>:</v>
      </c>
      <c r="M4" s="114" t="str">
        <f ca="1">IF(COUNT(F5:L5)=0,"",COUNTIF(F5:L5,"&gt;0")+0.5*COUNTIF(F5:L5,0))</f>
        <v/>
      </c>
      <c r="N4" s="24"/>
      <c r="O4" s="106"/>
    </row>
    <row r="5" spans="2:15" ht="24" customHeight="1" x14ac:dyDescent="0.25">
      <c r="B5" s="73"/>
      <c r="C5" s="74"/>
      <c r="D5" s="75"/>
      <c r="E5" s="76"/>
      <c r="F5" s="14"/>
      <c r="G5" s="17" t="str">
        <f ca="1">IF(LEN(INDIRECT(ADDRESS(ROW()-1, COLUMN())))=1,"",INDIRECT(ADDRESS(29,6))-INDIRECT(ADDRESS(29,7)))</f>
        <v/>
      </c>
      <c r="H5" s="17" t="str">
        <f ca="1">IF(LEN(INDIRECT(ADDRESS(ROW()-1, COLUMN())))=1,"",INDIRECT(ADDRESS(32,7))-INDIRECT(ADDRESS(32,6)))</f>
        <v/>
      </c>
      <c r="I5" s="17" t="str">
        <f ca="1">IF(LEN(INDIRECT(ADDRESS(ROW()-1, COLUMN())))=1,"",INDIRECT(ADDRESS(38,6))-INDIRECT(ADDRESS(38,7)))</f>
        <v/>
      </c>
      <c r="J5" s="17" t="str">
        <f ca="1">IF(LEN(INDIRECT(ADDRESS(ROW()-1, COLUMN())))=1,"",INDIRECT(ADDRESS(43,7))-INDIRECT(ADDRESS(43,6)))</f>
        <v/>
      </c>
      <c r="K5" s="51" t="str">
        <f ca="1">IF(LEN(INDIRECT(ADDRESS(ROW()-1, COLUMN())))=1,"",INDIRECT(ADDRESS(47,6))-INDIRECT(ADDRESS(47,7)))</f>
        <v/>
      </c>
      <c r="L5" s="18" t="str">
        <f ca="1">IF(LEN(INDIRECT(ADDRESS(ROW()-1, COLUMN())))=1,"",INDIRECT(ADDRESS(54,7))-INDIRECT(ADDRESS(54,6)))</f>
        <v/>
      </c>
      <c r="M5" s="77"/>
      <c r="N5" s="17" t="str">
        <f ca="1">IF(COUNT(F5:L5)=0,"",SUM(F5:L5))</f>
        <v/>
      </c>
      <c r="O5" s="104"/>
    </row>
    <row r="6" spans="2:15" ht="24" customHeight="1" x14ac:dyDescent="0.25">
      <c r="B6" s="72">
        <v>2</v>
      </c>
      <c r="C6" s="74" t="str">
        <f ca="1">IF(LEFT(A6,1)="X",IFERROR(INDIRECT(ADDRESS(MATCH(A7,OFFSET(INDIRECT(ADDRESS(1,3,,,A6)),0,0,200,1),0),2,,,A6)),""),IFERROR(INDIRECT(ADDRESS(MATCH(A7,OFFSET(INDIRECT(ADDRESS(3,2,,,A6)),1,6+MAX(OFFSET(INDIRECT(ADDRESS(3,2,,,A6)),0,0,1,20)),2*MAX(OFFSET(INDIRECT(ADDRESS(3,2,,,A6)),0,0,1,20)),1),0)+3,3,,,A6)),""))</f>
        <v/>
      </c>
      <c r="D6" s="75"/>
      <c r="E6" s="76"/>
      <c r="F6" s="12" t="str">
        <f ca="1">INDIRECT(ADDRESS(29,7))&amp;":"&amp;INDIRECT(ADDRESS(29,6))</f>
        <v>:</v>
      </c>
      <c r="G6" s="8"/>
      <c r="H6" s="7" t="str">
        <f ca="1">INDIRECT(ADDRESS(39,6))&amp;":"&amp;INDIRECT(ADDRESS(39,7))</f>
        <v>:</v>
      </c>
      <c r="I6" s="7" t="str">
        <f ca="1">INDIRECT(ADDRESS(42,7))&amp;":"&amp;INDIRECT(ADDRESS(42,6))</f>
        <v>:</v>
      </c>
      <c r="J6" s="7" t="str">
        <f ca="1">INDIRECT(ADDRESS(48,6))&amp;":"&amp;INDIRECT(ADDRESS(48,7))</f>
        <v>:</v>
      </c>
      <c r="K6" s="52" t="str">
        <f ca="1">INDIRECT(ADDRESS(53,7))&amp;":"&amp;INDIRECT(ADDRESS(53,6))</f>
        <v>:</v>
      </c>
      <c r="L6" s="11" t="str">
        <f ca="1">INDIRECT(ADDRESS(22,6))&amp;":"&amp;INDIRECT(ADDRESS(22,7))</f>
        <v>:</v>
      </c>
      <c r="M6" s="77" t="str">
        <f ca="1">IF(COUNT(F7:L7)=0,"",COUNTIF(F7:L7,"&gt;0")+0.5*COUNTIF(F7:L7,0))</f>
        <v/>
      </c>
      <c r="N6" s="17"/>
      <c r="O6" s="103"/>
    </row>
    <row r="7" spans="2:15" ht="24" customHeight="1" x14ac:dyDescent="0.25">
      <c r="B7" s="73"/>
      <c r="C7" s="74"/>
      <c r="D7" s="75"/>
      <c r="E7" s="76"/>
      <c r="F7" s="23" t="str">
        <f ca="1">IF(LEN(INDIRECT(ADDRESS(ROW()-1, COLUMN())))=1,"",INDIRECT(ADDRESS(29,7))-INDIRECT(ADDRESS(29,6)))</f>
        <v/>
      </c>
      <c r="G7" s="15"/>
      <c r="H7" s="17" t="str">
        <f ca="1">IF(LEN(INDIRECT(ADDRESS(ROW()-1, COLUMN())))=1,"",INDIRECT(ADDRESS(39,6))-INDIRECT(ADDRESS(39,7)))</f>
        <v/>
      </c>
      <c r="I7" s="17" t="str">
        <f ca="1">IF(LEN(INDIRECT(ADDRESS(ROW()-1, COLUMN())))=1,"",INDIRECT(ADDRESS(42,7))-INDIRECT(ADDRESS(42,6)))</f>
        <v/>
      </c>
      <c r="J7" s="17" t="str">
        <f ca="1">IF(LEN(INDIRECT(ADDRESS(ROW()-1, COLUMN())))=1,"",INDIRECT(ADDRESS(48,6))-INDIRECT(ADDRESS(48,7)))</f>
        <v/>
      </c>
      <c r="K7" s="51" t="str">
        <f ca="1">IF(LEN(INDIRECT(ADDRESS(ROW()-1, COLUMN())))=1,"",INDIRECT(ADDRESS(53,7))-INDIRECT(ADDRESS(53,6)))</f>
        <v/>
      </c>
      <c r="L7" s="18" t="str">
        <f ca="1">IF(LEN(INDIRECT(ADDRESS(ROW()-1, COLUMN())))=1,"",INDIRECT(ADDRESS(22,6))-INDIRECT(ADDRESS(22,7)))</f>
        <v/>
      </c>
      <c r="M7" s="77"/>
      <c r="N7" s="17" t="str">
        <f ca="1">IF(COUNT(F7:L7)=0,"",SUM(F7:L7))</f>
        <v/>
      </c>
      <c r="O7" s="104"/>
    </row>
    <row r="8" spans="2:15" ht="24" customHeight="1" x14ac:dyDescent="0.25">
      <c r="B8" s="72">
        <v>3</v>
      </c>
      <c r="C8" s="74" t="str">
        <f ca="1">IF(LEFT(A8,1)="X",IFERROR(INDIRECT(ADDRESS(MATCH(A9,OFFSET(INDIRECT(ADDRESS(1,3,,,A8)),0,0,200,1),0),2,,,A8)),""),IFERROR(INDIRECT(ADDRESS(MATCH(A9,OFFSET(INDIRECT(ADDRESS(3,2,,,A8)),1,6+MAX(OFFSET(INDIRECT(ADDRESS(3,2,,,A8)),0,0,1,20)),2*MAX(OFFSET(INDIRECT(ADDRESS(3,2,,,A8)),0,0,1,20)),1),0)+3,3,,,A8)),""))</f>
        <v/>
      </c>
      <c r="D8" s="75"/>
      <c r="E8" s="76"/>
      <c r="F8" s="12" t="str">
        <f ca="1">INDIRECT(ADDRESS(32,6))&amp;":"&amp;INDIRECT(ADDRESS(32,7))</f>
        <v>:</v>
      </c>
      <c r="G8" s="7" t="str">
        <f ca="1">INDIRECT(ADDRESS(39,7))&amp;":"&amp;INDIRECT(ADDRESS(39,6))</f>
        <v>:</v>
      </c>
      <c r="H8" s="8"/>
      <c r="I8" s="7" t="str">
        <f ca="1">INDIRECT(ADDRESS(49,6))&amp;":"&amp;INDIRECT(ADDRESS(49,7))</f>
        <v>:</v>
      </c>
      <c r="J8" s="7" t="str">
        <f ca="1">INDIRECT(ADDRESS(52,7))&amp;":"&amp;INDIRECT(ADDRESS(52,6))</f>
        <v>:</v>
      </c>
      <c r="K8" s="52" t="str">
        <f ca="1">INDIRECT(ADDRESS(23,6))&amp;":"&amp;INDIRECT(ADDRESS(23,7))</f>
        <v>:</v>
      </c>
      <c r="L8" s="11" t="str">
        <f ca="1">INDIRECT(ADDRESS(28,7))&amp;":"&amp;INDIRECT(ADDRESS(28,6))</f>
        <v>:</v>
      </c>
      <c r="M8" s="77" t="str">
        <f ca="1">IF(COUNT(F9:L9)=0,"",COUNTIF(F9:L9,"&gt;0")+0.5*COUNTIF(F9:L9,0))</f>
        <v/>
      </c>
      <c r="N8" s="17"/>
      <c r="O8" s="103"/>
    </row>
    <row r="9" spans="2:15" ht="24" customHeight="1" x14ac:dyDescent="0.25">
      <c r="B9" s="73"/>
      <c r="C9" s="74"/>
      <c r="D9" s="75"/>
      <c r="E9" s="76"/>
      <c r="F9" s="23" t="str">
        <f ca="1">IF(LEN(INDIRECT(ADDRESS(ROW()-1, COLUMN())))=1,"",INDIRECT(ADDRESS(32,6))-INDIRECT(ADDRESS(32,7)))</f>
        <v/>
      </c>
      <c r="G9" s="17" t="str">
        <f ca="1">IF(LEN(INDIRECT(ADDRESS(ROW()-1, COLUMN())))=1,"",INDIRECT(ADDRESS(39,7))-INDIRECT(ADDRESS(39,6)))</f>
        <v/>
      </c>
      <c r="H9" s="15"/>
      <c r="I9" s="17" t="str">
        <f ca="1">IF(LEN(INDIRECT(ADDRESS(ROW()-1, COLUMN())))=1,"",INDIRECT(ADDRESS(49,6))-INDIRECT(ADDRESS(49,7)))</f>
        <v/>
      </c>
      <c r="J9" s="17" t="str">
        <f ca="1">IF(LEN(INDIRECT(ADDRESS(ROW()-1, COLUMN())))=1,"",INDIRECT(ADDRESS(52,7))-INDIRECT(ADDRESS(52,6)))</f>
        <v/>
      </c>
      <c r="K9" s="51" t="str">
        <f ca="1">IF(LEN(INDIRECT(ADDRESS(ROW()-1, COLUMN())))=1,"",INDIRECT(ADDRESS(23,6))-INDIRECT(ADDRESS(23,7)))</f>
        <v/>
      </c>
      <c r="L9" s="18" t="str">
        <f ca="1">IF(LEN(INDIRECT(ADDRESS(ROW()-1, COLUMN())))=1,"",INDIRECT(ADDRESS(28,7))-INDIRECT(ADDRESS(28,6)))</f>
        <v/>
      </c>
      <c r="M9" s="77"/>
      <c r="N9" s="17" t="str">
        <f ca="1">IF(COUNT(F9:L9)=0,"",SUM(F9:L9))</f>
        <v/>
      </c>
      <c r="O9" s="104"/>
    </row>
    <row r="10" spans="2:15" ht="24" customHeight="1" x14ac:dyDescent="0.25">
      <c r="B10" s="72">
        <v>4</v>
      </c>
      <c r="C10" s="74" t="str">
        <f ca="1">IF(LEFT(A10,1)="X",IFERROR(INDIRECT(ADDRESS(MATCH(A11,OFFSET(INDIRECT(ADDRESS(1,3,,,A10)),0,0,200,1),0),2,,,A10)),""),IFERROR(INDIRECT(ADDRESS(MATCH(A11,OFFSET(INDIRECT(ADDRESS(3,2,,,A10)),1,6+MAX(OFFSET(INDIRECT(ADDRESS(3,2,,,A10)),0,0,1,20)),2*MAX(OFFSET(INDIRECT(ADDRESS(3,2,,,A10)),0,0,1,20)),1),0)+3,3,,,A10)),""))</f>
        <v/>
      </c>
      <c r="D10" s="75"/>
      <c r="E10" s="76"/>
      <c r="F10" s="12" t="str">
        <f ca="1">INDIRECT(ADDRESS(38,7))&amp;":"&amp;INDIRECT(ADDRESS(38,6))</f>
        <v>:</v>
      </c>
      <c r="G10" s="7" t="str">
        <f ca="1">INDIRECT(ADDRESS(42,6))&amp;":"&amp;INDIRECT(ADDRESS(42,7))</f>
        <v>:</v>
      </c>
      <c r="H10" s="7" t="str">
        <f ca="1">INDIRECT(ADDRESS(49,7))&amp;":"&amp;INDIRECT(ADDRESS(49,6))</f>
        <v>:</v>
      </c>
      <c r="I10" s="8"/>
      <c r="J10" s="7" t="str">
        <f ca="1">INDIRECT(ADDRESS(24,6))&amp;":"&amp;INDIRECT(ADDRESS(24,7))</f>
        <v>:</v>
      </c>
      <c r="K10" s="52" t="str">
        <f ca="1">INDIRECT(ADDRESS(27,7))&amp;":"&amp;INDIRECT(ADDRESS(27,6))</f>
        <v>:</v>
      </c>
      <c r="L10" s="11" t="str">
        <f ca="1">INDIRECT(ADDRESS(33,6))&amp;":"&amp;INDIRECT(ADDRESS(33,7))</f>
        <v>:</v>
      </c>
      <c r="M10" s="77" t="str">
        <f ca="1">IF(COUNT(F11:L11)=0,"",COUNTIF(F11:L11,"&gt;0")+0.5*COUNTIF(F11:L11,0))</f>
        <v/>
      </c>
      <c r="N10" s="17"/>
      <c r="O10" s="103"/>
    </row>
    <row r="11" spans="2:15" ht="24" customHeight="1" x14ac:dyDescent="0.25">
      <c r="B11" s="73"/>
      <c r="C11" s="74"/>
      <c r="D11" s="75"/>
      <c r="E11" s="76"/>
      <c r="F11" s="23" t="str">
        <f ca="1">IF(LEN(INDIRECT(ADDRESS(ROW()-1, COLUMN())))=1,"",INDIRECT(ADDRESS(38,7))-INDIRECT(ADDRESS(38,6)))</f>
        <v/>
      </c>
      <c r="G11" s="17" t="str">
        <f ca="1">IF(LEN(INDIRECT(ADDRESS(ROW()-1, COLUMN())))=1,"",INDIRECT(ADDRESS(42,6))-INDIRECT(ADDRESS(42,7)))</f>
        <v/>
      </c>
      <c r="H11" s="17" t="str">
        <f ca="1">IF(LEN(INDIRECT(ADDRESS(ROW()-1, COLUMN())))=1,"",INDIRECT(ADDRESS(49,7))-INDIRECT(ADDRESS(49,6)))</f>
        <v/>
      </c>
      <c r="I11" s="15"/>
      <c r="J11" s="17" t="str">
        <f ca="1">IF(LEN(INDIRECT(ADDRESS(ROW()-1, COLUMN())))=1,"",INDIRECT(ADDRESS(24,6))-INDIRECT(ADDRESS(24,7)))</f>
        <v/>
      </c>
      <c r="K11" s="51" t="str">
        <f ca="1">IF(LEN(INDIRECT(ADDRESS(ROW()-1, COLUMN())))=1,"",INDIRECT(ADDRESS(27,7))-INDIRECT(ADDRESS(27,6)))</f>
        <v/>
      </c>
      <c r="L11" s="18" t="str">
        <f ca="1">IF(LEN(INDIRECT(ADDRESS(ROW()-1, COLUMN())))=1,"",INDIRECT(ADDRESS(33,6))-INDIRECT(ADDRESS(33,7)))</f>
        <v/>
      </c>
      <c r="M11" s="77"/>
      <c r="N11" s="17" t="str">
        <f ca="1">IF(COUNT(F11:L11)=0,"",SUM(F11:L11))</f>
        <v/>
      </c>
      <c r="O11" s="104"/>
    </row>
    <row r="12" spans="2:15" ht="24" customHeight="1" x14ac:dyDescent="0.25">
      <c r="B12" s="72">
        <v>5</v>
      </c>
      <c r="C12" s="74" t="str">
        <f ca="1">IF(LEFT(A12,1)="X",IFERROR(INDIRECT(ADDRESS(MATCH(A13,OFFSET(INDIRECT(ADDRESS(1,3,,,A12)),0,0,200,1),0),2,,,A12)),""),IFERROR(INDIRECT(ADDRESS(MATCH(A13,OFFSET(INDIRECT(ADDRESS(3,2,,,A12)),1,6+MAX(OFFSET(INDIRECT(ADDRESS(3,2,,,A12)),0,0,1,20)),2*MAX(OFFSET(INDIRECT(ADDRESS(3,2,,,A12)),0,0,1,20)),1),0)+3,3,,,A12)),""))</f>
        <v/>
      </c>
      <c r="D12" s="75"/>
      <c r="E12" s="76"/>
      <c r="F12" s="12" t="str">
        <f ca="1">INDIRECT(ADDRESS(43,6))&amp;":"&amp;INDIRECT(ADDRESS(43,7))</f>
        <v>:</v>
      </c>
      <c r="G12" s="7" t="str">
        <f ca="1">INDIRECT(ADDRESS(48,7))&amp;":"&amp;INDIRECT(ADDRESS(48,6))</f>
        <v>:</v>
      </c>
      <c r="H12" s="7" t="str">
        <f ca="1">INDIRECT(ADDRESS(52,6))&amp;":"&amp;INDIRECT(ADDRESS(52,7))</f>
        <v>:</v>
      </c>
      <c r="I12" s="7" t="str">
        <f ca="1">INDIRECT(ADDRESS(24,7))&amp;":"&amp;INDIRECT(ADDRESS(24,6))</f>
        <v>:</v>
      </c>
      <c r="J12" s="8"/>
      <c r="K12" s="52" t="str">
        <f ca="1">INDIRECT(ADDRESS(34,6))&amp;":"&amp;INDIRECT(ADDRESS(34,7))</f>
        <v>:</v>
      </c>
      <c r="L12" s="11" t="str">
        <f ca="1">INDIRECT(ADDRESS(37,7))&amp;":"&amp;INDIRECT(ADDRESS(37,6))</f>
        <v>:</v>
      </c>
      <c r="M12" s="77" t="str">
        <f ca="1">IF(COUNT(F13:L13)=0,"",COUNTIF(F13:L13,"&gt;0")+0.5*COUNTIF(F13:L13,0))</f>
        <v/>
      </c>
      <c r="N12" s="17"/>
      <c r="O12" s="103"/>
    </row>
    <row r="13" spans="2:15" ht="24" customHeight="1" x14ac:dyDescent="0.25">
      <c r="B13" s="73"/>
      <c r="C13" s="74"/>
      <c r="D13" s="75"/>
      <c r="E13" s="76"/>
      <c r="F13" s="23" t="str">
        <f ca="1">IF(LEN(INDIRECT(ADDRESS(ROW()-1, COLUMN())))=1,"",INDIRECT(ADDRESS(43,6))-INDIRECT(ADDRESS(43,7)))</f>
        <v/>
      </c>
      <c r="G13" s="17" t="str">
        <f ca="1">IF(LEN(INDIRECT(ADDRESS(ROW()-1, COLUMN())))=1,"",INDIRECT(ADDRESS(48,7))-INDIRECT(ADDRESS(48,6)))</f>
        <v/>
      </c>
      <c r="H13" s="17" t="str">
        <f ca="1">IF(LEN(INDIRECT(ADDRESS(ROW()-1, COLUMN())))=1,"",INDIRECT(ADDRESS(52,6))-INDIRECT(ADDRESS(52,7)))</f>
        <v/>
      </c>
      <c r="I13" s="17" t="str">
        <f ca="1">IF(LEN(INDIRECT(ADDRESS(ROW()-1, COLUMN())))=1,"",INDIRECT(ADDRESS(24,7))-INDIRECT(ADDRESS(24,6)))</f>
        <v/>
      </c>
      <c r="J13" s="15"/>
      <c r="K13" s="51" t="str">
        <f ca="1">IF(LEN(INDIRECT(ADDRESS(ROW()-1, COLUMN())))=1,"",INDIRECT(ADDRESS(34,6))-INDIRECT(ADDRESS(34,7)))</f>
        <v/>
      </c>
      <c r="L13" s="18" t="str">
        <f ca="1">IF(LEN(INDIRECT(ADDRESS(ROW()-1, COLUMN())))=1,"",INDIRECT(ADDRESS(37,7))-INDIRECT(ADDRESS(37,6)))</f>
        <v/>
      </c>
      <c r="M13" s="77"/>
      <c r="N13" s="17" t="str">
        <f ca="1">IF(COUNT(F13:L13)=0,"",SUM(F13:L13))</f>
        <v/>
      </c>
      <c r="O13" s="104"/>
    </row>
    <row r="14" spans="2:15" ht="24" customHeight="1" x14ac:dyDescent="0.25">
      <c r="B14" s="72">
        <v>6</v>
      </c>
      <c r="C14" s="74" t="str">
        <f ca="1">IF(LEFT(A14,1)="X",IFERROR(INDIRECT(ADDRESS(MATCH(A15,OFFSET(INDIRECT(ADDRESS(1,3,,,A14)),0,0,200,1),0),2,,,A14)),""),IFERROR(INDIRECT(ADDRESS(MATCH(A15,OFFSET(INDIRECT(ADDRESS(3,2,,,A14)),1,6+MAX(OFFSET(INDIRECT(ADDRESS(3,2,,,A14)),0,0,1,20)),2*MAX(OFFSET(INDIRECT(ADDRESS(3,2,,,A14)),0,0,1,20)),1),0)+3,3,,,A14)),""))</f>
        <v/>
      </c>
      <c r="D14" s="75"/>
      <c r="E14" s="76"/>
      <c r="F14" s="12" t="str">
        <f ca="1">INDIRECT(ADDRESS(47,7))&amp;":"&amp;INDIRECT(ADDRESS(47,6))</f>
        <v>:</v>
      </c>
      <c r="G14" s="7" t="str">
        <f ca="1">INDIRECT(ADDRESS(53,6))&amp;":"&amp;INDIRECT(ADDRESS(53,7))</f>
        <v>:</v>
      </c>
      <c r="H14" s="7" t="str">
        <f ca="1">INDIRECT(ADDRESS(23,7))&amp;":"&amp;INDIRECT(ADDRESS(23,6))</f>
        <v>:</v>
      </c>
      <c r="I14" s="7" t="str">
        <f ca="1">INDIRECT(ADDRESS(27,6))&amp;":"&amp;INDIRECT(ADDRESS(27,7))</f>
        <v>:</v>
      </c>
      <c r="J14" s="7" t="str">
        <f ca="1">INDIRECT(ADDRESS(34,7))&amp;":"&amp;INDIRECT(ADDRESS(34,6))</f>
        <v>:</v>
      </c>
      <c r="K14" s="53"/>
      <c r="L14" s="11" t="str">
        <f ca="1">INDIRECT(ADDRESS(44,6))&amp;":"&amp;INDIRECT(ADDRESS(44,7))</f>
        <v>:</v>
      </c>
      <c r="M14" s="77" t="str">
        <f ca="1">IF(COUNT(F15:L15)=0,"",COUNTIF(F15:L15,"&gt;0")+0.5*COUNTIF(F15:L15,0))</f>
        <v/>
      </c>
      <c r="N14" s="17"/>
      <c r="O14" s="103"/>
    </row>
    <row r="15" spans="2:15" ht="24" customHeight="1" x14ac:dyDescent="0.25">
      <c r="B15" s="73"/>
      <c r="C15" s="74"/>
      <c r="D15" s="75"/>
      <c r="E15" s="76"/>
      <c r="F15" s="23" t="str">
        <f ca="1">IF(LEN(INDIRECT(ADDRESS(ROW()-1, COLUMN())))=1,"",INDIRECT(ADDRESS(47,7))-INDIRECT(ADDRESS(47,6)))</f>
        <v/>
      </c>
      <c r="G15" s="17" t="str">
        <f ca="1">IF(LEN(INDIRECT(ADDRESS(ROW()-1, COLUMN())))=1,"",INDIRECT(ADDRESS(53,6))-INDIRECT(ADDRESS(53,7)))</f>
        <v/>
      </c>
      <c r="H15" s="17" t="str">
        <f ca="1">IF(LEN(INDIRECT(ADDRESS(ROW()-1, COLUMN())))=1,"",INDIRECT(ADDRESS(23,7))-INDIRECT(ADDRESS(23,6)))</f>
        <v/>
      </c>
      <c r="I15" s="17" t="str">
        <f ca="1">IF(LEN(INDIRECT(ADDRESS(ROW()-1, COLUMN())))=1,"",INDIRECT(ADDRESS(27,6))-INDIRECT(ADDRESS(27,7)))</f>
        <v/>
      </c>
      <c r="J15" s="17" t="str">
        <f ca="1">IF(LEN(INDIRECT(ADDRESS(ROW()-1, COLUMN())))=1,"",INDIRECT(ADDRESS(34,7))-INDIRECT(ADDRESS(34,6)))</f>
        <v/>
      </c>
      <c r="K15" s="54"/>
      <c r="L15" s="57" t="str">
        <f ca="1">IF(LEN(INDIRECT(ADDRESS(ROW()-1, COLUMN())))=1,"",INDIRECT(ADDRESS(44,6))-INDIRECT(ADDRESS(44,7)))</f>
        <v/>
      </c>
      <c r="M15" s="77"/>
      <c r="N15" s="17" t="str">
        <f ca="1">IF(COUNT(F15:L15)=0,"",SUM(F15:L15))</f>
        <v/>
      </c>
      <c r="O15" s="104"/>
    </row>
    <row r="16" spans="2:15" ht="24" customHeight="1" x14ac:dyDescent="0.25">
      <c r="B16" s="109">
        <v>7</v>
      </c>
      <c r="C16" s="110" t="str">
        <f ca="1">IF(LEFT(A16,1)="X",IFERROR(INDIRECT(ADDRESS(MATCH(A17,OFFSET(INDIRECT(ADDRESS(1,3,,,A16)),0,0,200,1),0),2,,,A16)),""),IFERROR(INDIRECT(ADDRESS(MATCH(A17,OFFSET(INDIRECT(ADDRESS(3,2,,,A16)),1,6+MAX(OFFSET(INDIRECT(ADDRESS(3,2,,,A16)),0,0,1,20)),2*MAX(OFFSET(INDIRECT(ADDRESS(3,2,,,A16)),0,0,1,20)),1),0)+3,3,,,A16)),""))</f>
        <v/>
      </c>
      <c r="D16" s="111"/>
      <c r="E16" s="112"/>
      <c r="F16" s="45" t="str">
        <f ca="1">INDIRECT(ADDRESS(54,6))&amp;":"&amp;INDIRECT(ADDRESS(54,7))</f>
        <v>:</v>
      </c>
      <c r="G16" s="46" t="str">
        <f ca="1">INDIRECT(ADDRESS(22,7))&amp;":"&amp;INDIRECT(ADDRESS(22,6))</f>
        <v>:</v>
      </c>
      <c r="H16" s="46" t="str">
        <f ca="1">INDIRECT(ADDRESS(28,6))&amp;":"&amp;INDIRECT(ADDRESS(28,7))</f>
        <v>:</v>
      </c>
      <c r="I16" s="46" t="str">
        <f ca="1">INDIRECT(ADDRESS(33,7))&amp;":"&amp;INDIRECT(ADDRESS(33,6))</f>
        <v>:</v>
      </c>
      <c r="J16" s="46" t="str">
        <f ca="1">INDIRECT(ADDRESS(37,6))&amp;":"&amp;INDIRECT(ADDRESS(37,7))</f>
        <v>:</v>
      </c>
      <c r="K16" s="55" t="str">
        <f ca="1">INDIRECT(ADDRESS(44,7))&amp;":"&amp;INDIRECT(ADDRESS(44,6))</f>
        <v>:</v>
      </c>
      <c r="L16" s="47"/>
      <c r="M16" s="77" t="str">
        <f ca="1">IF(COUNT(F17:L17)=0,"",COUNTIF(F17:L17,"&gt;0")+0.5*COUNTIF(F17:L17,0))</f>
        <v/>
      </c>
      <c r="N16" s="48"/>
      <c r="O16" s="113"/>
    </row>
    <row r="17" spans="2:15" ht="24" customHeight="1" thickBot="1" x14ac:dyDescent="0.3">
      <c r="B17" s="79"/>
      <c r="C17" s="80"/>
      <c r="D17" s="81"/>
      <c r="E17" s="82"/>
      <c r="F17" s="20" t="str">
        <f ca="1">IF(LEN(INDIRECT(ADDRESS(ROW()-1, COLUMN())))=1,"",INDIRECT(ADDRESS(54,6))-INDIRECT(ADDRESS(54,7)))</f>
        <v/>
      </c>
      <c r="G17" s="19" t="str">
        <f ca="1">IF(LEN(INDIRECT(ADDRESS(ROW()-1, COLUMN())))=1,"",INDIRECT(ADDRESS(22,7))-INDIRECT(ADDRESS(22,6)))</f>
        <v/>
      </c>
      <c r="H17" s="19" t="str">
        <f ca="1">IF(LEN(INDIRECT(ADDRESS(ROW()-1, COLUMN())))=1,"",INDIRECT(ADDRESS(28,6))-INDIRECT(ADDRESS(28,7)))</f>
        <v/>
      </c>
      <c r="I17" s="19" t="str">
        <f ca="1">IF(LEN(INDIRECT(ADDRESS(ROW()-1, COLUMN())))=1,"",INDIRECT(ADDRESS(33,7))-INDIRECT(ADDRESS(33,6)))</f>
        <v/>
      </c>
      <c r="J17" s="19" t="str">
        <f ca="1">IF(LEN(INDIRECT(ADDRESS(ROW()-1, COLUMN())))=1,"",INDIRECT(ADDRESS(37,6))-INDIRECT(ADDRESS(37,7)))</f>
        <v/>
      </c>
      <c r="K17" s="56" t="str">
        <f ca="1">IF(LEN(INDIRECT(ADDRESS(ROW()-1, COLUMN())))=1,"",INDIRECT(ADDRESS(44,7))-INDIRECT(ADDRESS(44,6)))</f>
        <v/>
      </c>
      <c r="L17" s="16"/>
      <c r="M17" s="83"/>
      <c r="N17" s="19" t="str">
        <f ca="1">IF(COUNT(F17:L17)=0,"",SUM(F17:L17))</f>
        <v/>
      </c>
      <c r="O17" s="108"/>
    </row>
    <row r="21" spans="2:15" ht="30" customHeight="1" thickBot="1" x14ac:dyDescent="0.3">
      <c r="B21" s="68" t="s">
        <v>4</v>
      </c>
      <c r="C21" s="68"/>
      <c r="D21" s="68"/>
      <c r="E21" s="68"/>
      <c r="F21" s="68"/>
      <c r="G21" s="68"/>
      <c r="H21" s="68"/>
      <c r="I21" s="68"/>
      <c r="J21" s="68"/>
      <c r="K21" s="68"/>
    </row>
    <row r="22" spans="2:15" ht="30" customHeight="1" thickBot="1" x14ac:dyDescent="0.3">
      <c r="B22" s="5">
        <v>2</v>
      </c>
      <c r="C22" s="69" t="str">
        <f ca="1">IF(ISBLANK(INDIRECT(ADDRESS(B22*2+2,3))),"",INDIRECT(ADDRESS(B22*2+2,3)))</f>
        <v/>
      </c>
      <c r="D22" s="69"/>
      <c r="E22" s="70"/>
      <c r="F22" s="26"/>
      <c r="G22" s="27"/>
      <c r="H22" s="71" t="str">
        <f ca="1">IF(ISBLANK(INDIRECT(ADDRESS(K22*2+2,3))),"",INDIRECT(ADDRESS(K22*2+2,3)))</f>
        <v/>
      </c>
      <c r="I22" s="69"/>
      <c r="J22" s="69"/>
      <c r="K22" s="5">
        <v>7</v>
      </c>
      <c r="L22" s="41" t="s">
        <v>11</v>
      </c>
      <c r="M22" s="29"/>
    </row>
    <row r="23" spans="2:15" ht="30" customHeight="1" thickBot="1" x14ac:dyDescent="0.3">
      <c r="B23" s="5">
        <v>3</v>
      </c>
      <c r="C23" s="69" t="str">
        <f ca="1">IF(ISBLANK(INDIRECT(ADDRESS(B23*2+2,3))),"",INDIRECT(ADDRESS(B23*2+2,3)))</f>
        <v/>
      </c>
      <c r="D23" s="69"/>
      <c r="E23" s="70"/>
      <c r="F23" s="26"/>
      <c r="G23" s="27"/>
      <c r="H23" s="71" t="str">
        <f ca="1">IF(ISBLANK(INDIRECT(ADDRESS(K23*2+2,3))),"",INDIRECT(ADDRESS(K23*2+2,3)))</f>
        <v/>
      </c>
      <c r="I23" s="69"/>
      <c r="J23" s="69"/>
      <c r="K23" s="5">
        <v>6</v>
      </c>
      <c r="L23" s="41" t="s">
        <v>11</v>
      </c>
      <c r="M23" s="29"/>
    </row>
    <row r="24" spans="2:15" ht="30" customHeight="1" thickBot="1" x14ac:dyDescent="0.3">
      <c r="B24" s="5">
        <v>4</v>
      </c>
      <c r="C24" s="69" t="str">
        <f ca="1">IF(ISBLANK(INDIRECT(ADDRESS(B24*2+2,3))),"",INDIRECT(ADDRESS(B24*2+2,3)))</f>
        <v/>
      </c>
      <c r="D24" s="69"/>
      <c r="E24" s="70"/>
      <c r="F24" s="26"/>
      <c r="G24" s="27"/>
      <c r="H24" s="71" t="str">
        <f ca="1">IF(ISBLANK(INDIRECT(ADDRESS(K24*2+2,3))),"",INDIRECT(ADDRESS(K24*2+2,3)))</f>
        <v/>
      </c>
      <c r="I24" s="69"/>
      <c r="J24" s="69"/>
      <c r="K24" s="5">
        <v>5</v>
      </c>
      <c r="L24" s="41" t="s">
        <v>11</v>
      </c>
      <c r="M24" s="29"/>
    </row>
    <row r="25" spans="2:15" ht="30" customHeight="1" x14ac:dyDescent="0.25"/>
    <row r="26" spans="2:15" ht="30" customHeight="1" thickBot="1" x14ac:dyDescent="0.3">
      <c r="B26" s="68" t="s">
        <v>5</v>
      </c>
      <c r="C26" s="68"/>
      <c r="D26" s="68"/>
      <c r="E26" s="68"/>
      <c r="F26" s="68"/>
      <c r="G26" s="68"/>
      <c r="H26" s="68"/>
      <c r="I26" s="68"/>
      <c r="J26" s="68"/>
      <c r="K26" s="68"/>
    </row>
    <row r="27" spans="2:15" ht="30" customHeight="1" thickBot="1" x14ac:dyDescent="0.3">
      <c r="B27" s="5">
        <v>6</v>
      </c>
      <c r="C27" s="69" t="str">
        <f ca="1">IF(ISBLANK(INDIRECT(ADDRESS(B27*2+2,3))),"",INDIRECT(ADDRESS(B27*2+2,3)))</f>
        <v/>
      </c>
      <c r="D27" s="69"/>
      <c r="E27" s="70"/>
      <c r="F27" s="26"/>
      <c r="G27" s="27"/>
      <c r="H27" s="71" t="str">
        <f ca="1">IF(ISBLANK(INDIRECT(ADDRESS(K27*2+2,3))),"",INDIRECT(ADDRESS(K27*2+2,3)))</f>
        <v/>
      </c>
      <c r="I27" s="69"/>
      <c r="J27" s="69"/>
      <c r="K27" s="5">
        <v>4</v>
      </c>
      <c r="L27" s="41" t="s">
        <v>11</v>
      </c>
      <c r="M27" s="29"/>
    </row>
    <row r="28" spans="2:15" ht="30" customHeight="1" thickBot="1" x14ac:dyDescent="0.3">
      <c r="B28" s="5">
        <v>7</v>
      </c>
      <c r="C28" s="69" t="str">
        <f ca="1">IF(ISBLANK(INDIRECT(ADDRESS(B28*2+2,3))),"",INDIRECT(ADDRESS(B28*2+2,3)))</f>
        <v/>
      </c>
      <c r="D28" s="69"/>
      <c r="E28" s="70"/>
      <c r="F28" s="26"/>
      <c r="G28" s="27"/>
      <c r="H28" s="71" t="str">
        <f ca="1">IF(ISBLANK(INDIRECT(ADDRESS(K28*2+2,3))),"",INDIRECT(ADDRESS(K28*2+2,3)))</f>
        <v/>
      </c>
      <c r="I28" s="69"/>
      <c r="J28" s="69"/>
      <c r="K28" s="5">
        <v>3</v>
      </c>
      <c r="L28" s="41" t="s">
        <v>11</v>
      </c>
      <c r="M28" s="29"/>
    </row>
    <row r="29" spans="2:15" ht="30" customHeight="1" thickBot="1" x14ac:dyDescent="0.3">
      <c r="B29" s="5">
        <v>1</v>
      </c>
      <c r="C29" s="69" t="str">
        <f ca="1">IF(ISBLANK(INDIRECT(ADDRESS(B29*2+2,3))),"",INDIRECT(ADDRESS(B29*2+2,3)))</f>
        <v/>
      </c>
      <c r="D29" s="69"/>
      <c r="E29" s="70"/>
      <c r="F29" s="26"/>
      <c r="G29" s="27"/>
      <c r="H29" s="71" t="str">
        <f ca="1">IF(ISBLANK(INDIRECT(ADDRESS(K29*2+2,3))),"",INDIRECT(ADDRESS(K29*2+2,3)))</f>
        <v/>
      </c>
      <c r="I29" s="69"/>
      <c r="J29" s="69"/>
      <c r="K29" s="5">
        <v>2</v>
      </c>
      <c r="L29" s="41" t="s">
        <v>11</v>
      </c>
      <c r="M29" s="29"/>
    </row>
    <row r="30" spans="2:15" ht="30" customHeight="1" x14ac:dyDescent="0.25"/>
    <row r="31" spans="2:15" ht="30" customHeight="1" thickBot="1" x14ac:dyDescent="0.3">
      <c r="B31" s="68" t="s">
        <v>6</v>
      </c>
      <c r="C31" s="68"/>
      <c r="D31" s="68"/>
      <c r="E31" s="68"/>
      <c r="F31" s="68"/>
      <c r="G31" s="68"/>
      <c r="H31" s="68"/>
      <c r="I31" s="68"/>
      <c r="J31" s="68"/>
      <c r="K31" s="68"/>
    </row>
    <row r="32" spans="2:15" ht="30" customHeight="1" thickBot="1" x14ac:dyDescent="0.3">
      <c r="B32" s="5">
        <v>3</v>
      </c>
      <c r="C32" s="69" t="str">
        <f ca="1">IF(ISBLANK(INDIRECT(ADDRESS(B32*2+2,3))),"",INDIRECT(ADDRESS(B32*2+2,3)))</f>
        <v/>
      </c>
      <c r="D32" s="69"/>
      <c r="E32" s="70"/>
      <c r="F32" s="26"/>
      <c r="G32" s="27"/>
      <c r="H32" s="71" t="str">
        <f ca="1">IF(ISBLANK(INDIRECT(ADDRESS(K32*2+2,3))),"",INDIRECT(ADDRESS(K32*2+2,3)))</f>
        <v/>
      </c>
      <c r="I32" s="69"/>
      <c r="J32" s="69"/>
      <c r="K32" s="5">
        <v>1</v>
      </c>
      <c r="L32" s="41" t="s">
        <v>11</v>
      </c>
      <c r="M32" s="29"/>
    </row>
    <row r="33" spans="2:13" ht="30" customHeight="1" thickBot="1" x14ac:dyDescent="0.3">
      <c r="B33" s="5">
        <v>4</v>
      </c>
      <c r="C33" s="69" t="str">
        <f ca="1">IF(ISBLANK(INDIRECT(ADDRESS(B33*2+2,3))),"",INDIRECT(ADDRESS(B33*2+2,3)))</f>
        <v/>
      </c>
      <c r="D33" s="69"/>
      <c r="E33" s="70"/>
      <c r="F33" s="26"/>
      <c r="G33" s="27"/>
      <c r="H33" s="71" t="str">
        <f ca="1">IF(ISBLANK(INDIRECT(ADDRESS(K33*2+2,3))),"",INDIRECT(ADDRESS(K33*2+2,3)))</f>
        <v/>
      </c>
      <c r="I33" s="69"/>
      <c r="J33" s="69"/>
      <c r="K33" s="5">
        <v>7</v>
      </c>
      <c r="L33" s="41" t="s">
        <v>11</v>
      </c>
      <c r="M33" s="29"/>
    </row>
    <row r="34" spans="2:13" ht="30" customHeight="1" thickBot="1" x14ac:dyDescent="0.3">
      <c r="B34" s="5">
        <v>5</v>
      </c>
      <c r="C34" s="69" t="str">
        <f ca="1">IF(ISBLANK(INDIRECT(ADDRESS(B34*2+2,3))),"",INDIRECT(ADDRESS(B34*2+2,3)))</f>
        <v/>
      </c>
      <c r="D34" s="69"/>
      <c r="E34" s="70"/>
      <c r="F34" s="26"/>
      <c r="G34" s="27"/>
      <c r="H34" s="71" t="str">
        <f ca="1">IF(ISBLANK(INDIRECT(ADDRESS(K34*2+2,3))),"",INDIRECT(ADDRESS(K34*2+2,3)))</f>
        <v/>
      </c>
      <c r="I34" s="69"/>
      <c r="J34" s="69"/>
      <c r="K34" s="5">
        <v>6</v>
      </c>
      <c r="L34" s="41" t="s">
        <v>11</v>
      </c>
      <c r="M34" s="29"/>
    </row>
    <row r="35" spans="2:13" ht="30" customHeight="1" x14ac:dyDescent="0.25"/>
    <row r="36" spans="2:13" ht="30" customHeight="1" thickBot="1" x14ac:dyDescent="0.3">
      <c r="B36" s="68" t="s">
        <v>8</v>
      </c>
      <c r="C36" s="68"/>
      <c r="D36" s="68"/>
      <c r="E36" s="68"/>
      <c r="F36" s="68"/>
      <c r="G36" s="68"/>
      <c r="H36" s="68"/>
      <c r="I36" s="68"/>
      <c r="J36" s="68"/>
      <c r="K36" s="68"/>
    </row>
    <row r="37" spans="2:13" ht="30" customHeight="1" thickBot="1" x14ac:dyDescent="0.3">
      <c r="B37" s="5">
        <v>7</v>
      </c>
      <c r="C37" s="69" t="str">
        <f ca="1">IF(ISBLANK(INDIRECT(ADDRESS(B37*2+2,3))),"",INDIRECT(ADDRESS(B37*2+2,3)))</f>
        <v/>
      </c>
      <c r="D37" s="69"/>
      <c r="E37" s="70"/>
      <c r="F37" s="26"/>
      <c r="G37" s="27"/>
      <c r="H37" s="71" t="str">
        <f ca="1">IF(ISBLANK(INDIRECT(ADDRESS(K37*2+2,3))),"",INDIRECT(ADDRESS(K37*2+2,3)))</f>
        <v/>
      </c>
      <c r="I37" s="69"/>
      <c r="J37" s="69"/>
      <c r="K37" s="5">
        <v>5</v>
      </c>
      <c r="L37" s="41" t="s">
        <v>11</v>
      </c>
      <c r="M37" s="29"/>
    </row>
    <row r="38" spans="2:13" ht="30" customHeight="1" thickBot="1" x14ac:dyDescent="0.3">
      <c r="B38" s="5">
        <v>1</v>
      </c>
      <c r="C38" s="69" t="str">
        <f ca="1">IF(ISBLANK(INDIRECT(ADDRESS(B38*2+2,3))),"",INDIRECT(ADDRESS(B38*2+2,3)))</f>
        <v/>
      </c>
      <c r="D38" s="69"/>
      <c r="E38" s="70"/>
      <c r="F38" s="26"/>
      <c r="G38" s="27"/>
      <c r="H38" s="71" t="str">
        <f ca="1">IF(ISBLANK(INDIRECT(ADDRESS(K38*2+2,3))),"",INDIRECT(ADDRESS(K38*2+2,3)))</f>
        <v/>
      </c>
      <c r="I38" s="69"/>
      <c r="J38" s="69"/>
      <c r="K38" s="5">
        <v>4</v>
      </c>
      <c r="L38" s="41" t="s">
        <v>11</v>
      </c>
      <c r="M38" s="29"/>
    </row>
    <row r="39" spans="2:13" ht="30" customHeight="1" thickBot="1" x14ac:dyDescent="0.3">
      <c r="B39" s="5">
        <v>2</v>
      </c>
      <c r="C39" s="69" t="str">
        <f ca="1">IF(ISBLANK(INDIRECT(ADDRESS(B39*2+2,3))),"",INDIRECT(ADDRESS(B39*2+2,3)))</f>
        <v/>
      </c>
      <c r="D39" s="69"/>
      <c r="E39" s="70"/>
      <c r="F39" s="26"/>
      <c r="G39" s="27"/>
      <c r="H39" s="71" t="str">
        <f ca="1">IF(ISBLANK(INDIRECT(ADDRESS(K39*2+2,3))),"",INDIRECT(ADDRESS(K39*2+2,3)))</f>
        <v/>
      </c>
      <c r="I39" s="69"/>
      <c r="J39" s="69"/>
      <c r="K39" s="5">
        <v>3</v>
      </c>
      <c r="L39" s="41" t="s">
        <v>11</v>
      </c>
      <c r="M39" s="29"/>
    </row>
    <row r="40" spans="2:13" ht="30" customHeight="1" x14ac:dyDescent="0.25"/>
    <row r="41" spans="2:13" ht="30" customHeight="1" thickBot="1" x14ac:dyDescent="0.3">
      <c r="B41" s="68" t="s">
        <v>9</v>
      </c>
      <c r="C41" s="68"/>
      <c r="D41" s="68"/>
      <c r="E41" s="68"/>
      <c r="F41" s="68"/>
      <c r="G41" s="68"/>
      <c r="H41" s="68"/>
      <c r="I41" s="68"/>
      <c r="J41" s="68"/>
      <c r="K41" s="68"/>
    </row>
    <row r="42" spans="2:13" ht="30" customHeight="1" thickBot="1" x14ac:dyDescent="0.3">
      <c r="B42" s="5">
        <v>4</v>
      </c>
      <c r="C42" s="69" t="str">
        <f ca="1">IF(ISBLANK(INDIRECT(ADDRESS(B42*2+2,3))),"",INDIRECT(ADDRESS(B42*2+2,3)))</f>
        <v/>
      </c>
      <c r="D42" s="69"/>
      <c r="E42" s="70"/>
      <c r="F42" s="26"/>
      <c r="G42" s="27"/>
      <c r="H42" s="71" t="str">
        <f ca="1">IF(ISBLANK(INDIRECT(ADDRESS(K42*2+2,3))),"",INDIRECT(ADDRESS(K42*2+2,3)))</f>
        <v/>
      </c>
      <c r="I42" s="69"/>
      <c r="J42" s="69"/>
      <c r="K42" s="5">
        <v>2</v>
      </c>
      <c r="L42" s="41" t="s">
        <v>11</v>
      </c>
      <c r="M42" s="29"/>
    </row>
    <row r="43" spans="2:13" ht="30" customHeight="1" thickBot="1" x14ac:dyDescent="0.3">
      <c r="B43" s="5">
        <v>5</v>
      </c>
      <c r="C43" s="69" t="str">
        <f ca="1">IF(ISBLANK(INDIRECT(ADDRESS(B43*2+2,3))),"",INDIRECT(ADDRESS(B43*2+2,3)))</f>
        <v/>
      </c>
      <c r="D43" s="69"/>
      <c r="E43" s="70"/>
      <c r="F43" s="26"/>
      <c r="G43" s="27"/>
      <c r="H43" s="71" t="str">
        <f ca="1">IF(ISBLANK(INDIRECT(ADDRESS(K43*2+2,3))),"",INDIRECT(ADDRESS(K43*2+2,3)))</f>
        <v/>
      </c>
      <c r="I43" s="69"/>
      <c r="J43" s="69"/>
      <c r="K43" s="5">
        <v>1</v>
      </c>
      <c r="L43" s="41" t="s">
        <v>11</v>
      </c>
      <c r="M43" s="29"/>
    </row>
    <row r="44" spans="2:13" ht="30" customHeight="1" thickBot="1" x14ac:dyDescent="0.3">
      <c r="B44" s="5">
        <v>6</v>
      </c>
      <c r="C44" s="69" t="str">
        <f ca="1">IF(ISBLANK(INDIRECT(ADDRESS(B44*2+2,3))),"",INDIRECT(ADDRESS(B44*2+2,3)))</f>
        <v/>
      </c>
      <c r="D44" s="69"/>
      <c r="E44" s="70"/>
      <c r="F44" s="26"/>
      <c r="G44" s="27"/>
      <c r="H44" s="71" t="str">
        <f ca="1">IF(ISBLANK(INDIRECT(ADDRESS(K44*2+2,3))),"",INDIRECT(ADDRESS(K44*2+2,3)))</f>
        <v/>
      </c>
      <c r="I44" s="69"/>
      <c r="J44" s="69"/>
      <c r="K44" s="5">
        <v>7</v>
      </c>
      <c r="L44" s="41" t="s">
        <v>11</v>
      </c>
      <c r="M44" s="29"/>
    </row>
    <row r="45" spans="2:13" ht="30" customHeight="1" x14ac:dyDescent="0.25"/>
    <row r="46" spans="2:13" ht="30" customHeight="1" thickBot="1" x14ac:dyDescent="0.3">
      <c r="B46" s="68" t="s">
        <v>13</v>
      </c>
      <c r="C46" s="68"/>
      <c r="D46" s="68"/>
      <c r="E46" s="68"/>
      <c r="F46" s="68"/>
      <c r="G46" s="68"/>
      <c r="H46" s="68"/>
      <c r="I46" s="68"/>
      <c r="J46" s="68"/>
      <c r="K46" s="68"/>
    </row>
    <row r="47" spans="2:13" ht="30" customHeight="1" thickBot="1" x14ac:dyDescent="0.3">
      <c r="B47" s="5">
        <v>1</v>
      </c>
      <c r="C47" s="69" t="str">
        <f ca="1">IF(ISBLANK(INDIRECT(ADDRESS(B47*2+2,3))),"",INDIRECT(ADDRESS(B47*2+2,3)))</f>
        <v/>
      </c>
      <c r="D47" s="69"/>
      <c r="E47" s="70"/>
      <c r="F47" s="26"/>
      <c r="G47" s="27"/>
      <c r="H47" s="71" t="str">
        <f ca="1">IF(ISBLANK(INDIRECT(ADDRESS(K47*2+2,3))),"",INDIRECT(ADDRESS(K47*2+2,3)))</f>
        <v/>
      </c>
      <c r="I47" s="69"/>
      <c r="J47" s="69"/>
      <c r="K47" s="5">
        <v>6</v>
      </c>
      <c r="L47" s="41" t="s">
        <v>11</v>
      </c>
      <c r="M47" s="29"/>
    </row>
    <row r="48" spans="2:13" ht="30" customHeight="1" thickBot="1" x14ac:dyDescent="0.3">
      <c r="B48" s="5">
        <v>2</v>
      </c>
      <c r="C48" s="69" t="str">
        <f ca="1">IF(ISBLANK(INDIRECT(ADDRESS(B48*2+2,3))),"",INDIRECT(ADDRESS(B48*2+2,3)))</f>
        <v/>
      </c>
      <c r="D48" s="69"/>
      <c r="E48" s="70"/>
      <c r="F48" s="26"/>
      <c r="G48" s="27"/>
      <c r="H48" s="71" t="str">
        <f ca="1">IF(ISBLANK(INDIRECT(ADDRESS(K48*2+2,3))),"",INDIRECT(ADDRESS(K48*2+2,3)))</f>
        <v/>
      </c>
      <c r="I48" s="69"/>
      <c r="J48" s="69"/>
      <c r="K48" s="5">
        <v>5</v>
      </c>
      <c r="L48" s="41" t="s">
        <v>11</v>
      </c>
      <c r="M48" s="29"/>
    </row>
    <row r="49" spans="2:13" ht="30" customHeight="1" thickBot="1" x14ac:dyDescent="0.3">
      <c r="B49" s="5">
        <v>3</v>
      </c>
      <c r="C49" s="69" t="str">
        <f ca="1">IF(ISBLANK(INDIRECT(ADDRESS(B49*2+2,3))),"",INDIRECT(ADDRESS(B49*2+2,3)))</f>
        <v/>
      </c>
      <c r="D49" s="69"/>
      <c r="E49" s="70"/>
      <c r="F49" s="26"/>
      <c r="G49" s="27"/>
      <c r="H49" s="71" t="str">
        <f ca="1">IF(ISBLANK(INDIRECT(ADDRESS(K49*2+2,3))),"",INDIRECT(ADDRESS(K49*2+2,3)))</f>
        <v/>
      </c>
      <c r="I49" s="69"/>
      <c r="J49" s="69"/>
      <c r="K49" s="5">
        <v>4</v>
      </c>
      <c r="L49" s="41" t="s">
        <v>11</v>
      </c>
      <c r="M49" s="29"/>
    </row>
    <row r="50" spans="2:13" ht="30" customHeight="1" x14ac:dyDescent="0.25"/>
    <row r="51" spans="2:13" ht="30" customHeight="1" thickBot="1" x14ac:dyDescent="0.3">
      <c r="B51" s="68" t="s">
        <v>14</v>
      </c>
      <c r="C51" s="68"/>
      <c r="D51" s="68"/>
      <c r="E51" s="68"/>
      <c r="F51" s="68"/>
      <c r="G51" s="68"/>
      <c r="H51" s="68"/>
      <c r="I51" s="68"/>
      <c r="J51" s="68"/>
      <c r="K51" s="68"/>
    </row>
    <row r="52" spans="2:13" ht="30" customHeight="1" thickBot="1" x14ac:dyDescent="0.3">
      <c r="B52" s="5">
        <v>5</v>
      </c>
      <c r="C52" s="69" t="str">
        <f ca="1">IF(ISBLANK(INDIRECT(ADDRESS(B52*2+2,3))),"",INDIRECT(ADDRESS(B52*2+2,3)))</f>
        <v/>
      </c>
      <c r="D52" s="69"/>
      <c r="E52" s="70"/>
      <c r="F52" s="26"/>
      <c r="G52" s="27"/>
      <c r="H52" s="71" t="str">
        <f ca="1">IF(ISBLANK(INDIRECT(ADDRESS(K52*2+2,3))),"",INDIRECT(ADDRESS(K52*2+2,3)))</f>
        <v/>
      </c>
      <c r="I52" s="69"/>
      <c r="J52" s="69"/>
      <c r="K52" s="5">
        <v>3</v>
      </c>
      <c r="L52" s="41" t="s">
        <v>11</v>
      </c>
      <c r="M52" s="29"/>
    </row>
    <row r="53" spans="2:13" ht="30" customHeight="1" thickBot="1" x14ac:dyDescent="0.3">
      <c r="B53" s="5">
        <v>6</v>
      </c>
      <c r="C53" s="69" t="str">
        <f ca="1">IF(ISBLANK(INDIRECT(ADDRESS(B53*2+2,3))),"",INDIRECT(ADDRESS(B53*2+2,3)))</f>
        <v/>
      </c>
      <c r="D53" s="69"/>
      <c r="E53" s="70"/>
      <c r="F53" s="26"/>
      <c r="G53" s="27"/>
      <c r="H53" s="71" t="str">
        <f ca="1">IF(ISBLANK(INDIRECT(ADDRESS(K53*2+2,3))),"",INDIRECT(ADDRESS(K53*2+2,3)))</f>
        <v/>
      </c>
      <c r="I53" s="69"/>
      <c r="J53" s="69"/>
      <c r="K53" s="5">
        <v>2</v>
      </c>
      <c r="L53" s="41" t="s">
        <v>11</v>
      </c>
      <c r="M53" s="29"/>
    </row>
    <row r="54" spans="2:13" ht="30" customHeight="1" thickBot="1" x14ac:dyDescent="0.3">
      <c r="B54" s="5">
        <v>7</v>
      </c>
      <c r="C54" s="69" t="str">
        <f ca="1">IF(ISBLANK(INDIRECT(ADDRESS(B54*2+2,3))),"",INDIRECT(ADDRESS(B54*2+2,3)))</f>
        <v/>
      </c>
      <c r="D54" s="69"/>
      <c r="E54" s="70"/>
      <c r="F54" s="26"/>
      <c r="G54" s="27"/>
      <c r="H54" s="71" t="str">
        <f ca="1">IF(ISBLANK(INDIRECT(ADDRESS(K54*2+2,3))),"",INDIRECT(ADDRESS(K54*2+2,3)))</f>
        <v/>
      </c>
      <c r="I54" s="69"/>
      <c r="J54" s="69"/>
      <c r="K54" s="5">
        <v>1</v>
      </c>
      <c r="L54" s="41" t="s">
        <v>11</v>
      </c>
      <c r="M54" s="29"/>
    </row>
  </sheetData>
  <mergeCells count="79">
    <mergeCell ref="O4:O5"/>
    <mergeCell ref="B1:K1"/>
    <mergeCell ref="C3:E3"/>
    <mergeCell ref="B4:B5"/>
    <mergeCell ref="C4:E5"/>
    <mergeCell ref="M4:M5"/>
    <mergeCell ref="B6:B7"/>
    <mergeCell ref="C6:E7"/>
    <mergeCell ref="M6:M7"/>
    <mergeCell ref="O6:O7"/>
    <mergeCell ref="B8:B9"/>
    <mergeCell ref="C8:E9"/>
    <mergeCell ref="M8:M9"/>
    <mergeCell ref="O8:O9"/>
    <mergeCell ref="B10:B11"/>
    <mergeCell ref="C10:E11"/>
    <mergeCell ref="M10:M11"/>
    <mergeCell ref="O10:O11"/>
    <mergeCell ref="B12:B13"/>
    <mergeCell ref="C12:E13"/>
    <mergeCell ref="M12:M13"/>
    <mergeCell ref="O12:O13"/>
    <mergeCell ref="B14:B15"/>
    <mergeCell ref="C14:E15"/>
    <mergeCell ref="M14:M15"/>
    <mergeCell ref="O14:O15"/>
    <mergeCell ref="B21:K21"/>
    <mergeCell ref="M16:M17"/>
    <mergeCell ref="O16:O17"/>
    <mergeCell ref="H27:J27"/>
    <mergeCell ref="H28:J28"/>
    <mergeCell ref="C29:E29"/>
    <mergeCell ref="H29:J29"/>
    <mergeCell ref="C22:E22"/>
    <mergeCell ref="H22:J22"/>
    <mergeCell ref="C23:E23"/>
    <mergeCell ref="H23:J23"/>
    <mergeCell ref="C39:E39"/>
    <mergeCell ref="H39:J39"/>
    <mergeCell ref="B16:B17"/>
    <mergeCell ref="C16:E17"/>
    <mergeCell ref="C24:E24"/>
    <mergeCell ref="H24:J24"/>
    <mergeCell ref="B26:K26"/>
    <mergeCell ref="C28:E28"/>
    <mergeCell ref="C38:E38"/>
    <mergeCell ref="H38:J38"/>
    <mergeCell ref="C34:E34"/>
    <mergeCell ref="H34:J34"/>
    <mergeCell ref="B31:K31"/>
    <mergeCell ref="C32:E32"/>
    <mergeCell ref="H32:J32"/>
    <mergeCell ref="C27:E27"/>
    <mergeCell ref="C33:E33"/>
    <mergeCell ref="H33:J33"/>
    <mergeCell ref="B36:K36"/>
    <mergeCell ref="C37:E37"/>
    <mergeCell ref="H37:J37"/>
    <mergeCell ref="B41:K41"/>
    <mergeCell ref="C42:E42"/>
    <mergeCell ref="H42:J42"/>
    <mergeCell ref="C43:E43"/>
    <mergeCell ref="H43:J43"/>
    <mergeCell ref="C44:E44"/>
    <mergeCell ref="H44:J44"/>
    <mergeCell ref="B46:K46"/>
    <mergeCell ref="C47:E47"/>
    <mergeCell ref="H47:J47"/>
    <mergeCell ref="C48:E48"/>
    <mergeCell ref="H48:J48"/>
    <mergeCell ref="C49:E49"/>
    <mergeCell ref="H49:J49"/>
    <mergeCell ref="B51:K51"/>
    <mergeCell ref="C52:E52"/>
    <mergeCell ref="H52:J52"/>
    <mergeCell ref="C53:E53"/>
    <mergeCell ref="H53:J53"/>
    <mergeCell ref="C54:E54"/>
    <mergeCell ref="H54:J54"/>
  </mergeCells>
  <printOptions horizontalCentered="1"/>
  <pageMargins left="0.31496062992125984" right="0.31496062992125984" top="0.35433070866141736" bottom="0.55118110236220474" header="0.31496062992125984" footer="0.31496062992125984"/>
  <pageSetup paperSize="9" scale="53" orientation="portrait" horizontalDpi="4294967293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63"/>
  <sheetViews>
    <sheetView workbookViewId="0">
      <selection activeCell="M24" sqref="M24:M63"/>
    </sheetView>
  </sheetViews>
  <sheetFormatPr defaultRowHeight="15" x14ac:dyDescent="0.25"/>
  <cols>
    <col min="1" max="1" width="4" style="30" customWidth="1"/>
    <col min="2" max="15" width="10.28515625" customWidth="1"/>
  </cols>
  <sheetData>
    <row r="1" spans="2:16" customFormat="1" ht="59.25" customHeight="1" x14ac:dyDescent="0.25">
      <c r="B1" s="96"/>
      <c r="C1" s="96"/>
      <c r="D1" s="96"/>
      <c r="E1" s="96"/>
      <c r="F1" s="96"/>
      <c r="G1" s="96"/>
      <c r="H1" s="96"/>
      <c r="I1" s="96"/>
      <c r="J1" s="96"/>
      <c r="K1" s="96"/>
    </row>
    <row r="2" spans="2:16" customFormat="1" ht="15.75" thickBot="1" x14ac:dyDescent="0.3"/>
    <row r="3" spans="2:16" customFormat="1" ht="30" customHeight="1" thickBot="1" x14ac:dyDescent="0.3">
      <c r="B3" s="25"/>
      <c r="C3" s="87" t="s">
        <v>0</v>
      </c>
      <c r="D3" s="88"/>
      <c r="E3" s="89"/>
      <c r="F3" s="1">
        <v>1</v>
      </c>
      <c r="G3" s="1">
        <v>2</v>
      </c>
      <c r="H3" s="1">
        <v>3</v>
      </c>
      <c r="I3" s="2">
        <v>4</v>
      </c>
      <c r="J3" s="2">
        <v>5</v>
      </c>
      <c r="K3" s="2">
        <v>6</v>
      </c>
      <c r="L3" s="2">
        <v>7</v>
      </c>
      <c r="M3" s="4">
        <v>8</v>
      </c>
      <c r="N3" s="3" t="s">
        <v>1</v>
      </c>
      <c r="O3" s="1" t="s">
        <v>3</v>
      </c>
      <c r="P3" s="4" t="s">
        <v>2</v>
      </c>
    </row>
    <row r="4" spans="2:16" customFormat="1" ht="24" customHeight="1" x14ac:dyDescent="0.25">
      <c r="B4" s="90">
        <v>1</v>
      </c>
      <c r="C4" s="91" t="str">
        <f ca="1">IF(LEFT(A4,1)="X",IFERROR(INDIRECT(ADDRESS(MATCH(A5,OFFSET(INDIRECT(ADDRESS(1,3,,,A4)),0,0,200,1),0),2,,,A4)),""),IFERROR(INDIRECT(ADDRESS(MATCH(A5,OFFSET(INDIRECT(ADDRESS(3,2,,,A4)),1,6+MAX(OFFSET(INDIRECT(ADDRESS(3,2,,,A4)),0,0,1,20)),2*MAX(OFFSET(INDIRECT(ADDRESS(3,2,,,A4)),0,0,1,20)),1),0)+3,3,,,A4)),""))</f>
        <v/>
      </c>
      <c r="D4" s="92"/>
      <c r="E4" s="93"/>
      <c r="F4" s="10"/>
      <c r="G4" s="6" t="str">
        <f ca="1">INDIRECT(ADDRESS(33,6))&amp;":"&amp;INDIRECT(ADDRESS(33,7))</f>
        <v>:</v>
      </c>
      <c r="H4" s="6" t="str">
        <f ca="1">INDIRECT(ADDRESS(37,7))&amp;":"&amp;INDIRECT(ADDRESS(37,6))</f>
        <v>:</v>
      </c>
      <c r="I4" s="6" t="str">
        <f ca="1">INDIRECT(ADDRESS(44,6))&amp;":"&amp;INDIRECT(ADDRESS(44,7))</f>
        <v>:</v>
      </c>
      <c r="J4" s="6" t="str">
        <f ca="1">INDIRECT(ADDRESS(50,7))&amp;":"&amp;INDIRECT(ADDRESS(50,6))</f>
        <v>:</v>
      </c>
      <c r="K4" s="50" t="str">
        <f ca="1">INDIRECT(ADDRESS(55,6))&amp;":"&amp;INDIRECT(ADDRESS(55,7))</f>
        <v>:</v>
      </c>
      <c r="L4" s="50" t="str">
        <f ca="1">INDIRECT(ADDRESS(63,7))&amp;":"&amp;INDIRECT(ADDRESS(63,6))</f>
        <v>:</v>
      </c>
      <c r="M4" s="49" t="str">
        <f ca="1">INDIRECT(ADDRESS(24,6))&amp;":"&amp;INDIRECT(ADDRESS(24,7))</f>
        <v>:</v>
      </c>
      <c r="N4" s="114" t="str">
        <f ca="1">IF(COUNT(F5:M5)=0,"",COUNTIF(F5:M5,"&gt;0")+0.5*COUNTIF(F5:M5,0))</f>
        <v/>
      </c>
      <c r="O4" s="24"/>
      <c r="P4" s="106"/>
    </row>
    <row r="5" spans="2:16" customFormat="1" ht="24" customHeight="1" x14ac:dyDescent="0.25">
      <c r="B5" s="73"/>
      <c r="C5" s="74"/>
      <c r="D5" s="75"/>
      <c r="E5" s="76"/>
      <c r="F5" s="14"/>
      <c r="G5" s="17" t="str">
        <f ca="1">IF(LEN(INDIRECT(ADDRESS(ROW()-1, COLUMN())))=1,"",INDIRECT(ADDRESS(33,6))-INDIRECT(ADDRESS(33,7)))</f>
        <v/>
      </c>
      <c r="H5" s="17" t="str">
        <f ca="1">IF(LEN(INDIRECT(ADDRESS(ROW()-1, COLUMN())))=1,"",INDIRECT(ADDRESS(37,7))-INDIRECT(ADDRESS(37,6)))</f>
        <v/>
      </c>
      <c r="I5" s="17" t="str">
        <f ca="1">IF(LEN(INDIRECT(ADDRESS(ROW()-1, COLUMN())))=1,"",INDIRECT(ADDRESS(44,6))-INDIRECT(ADDRESS(44,7)))</f>
        <v/>
      </c>
      <c r="J5" s="17" t="str">
        <f ca="1">IF(LEN(INDIRECT(ADDRESS(ROW()-1, COLUMN())))=1,"",INDIRECT(ADDRESS(50,7))-INDIRECT(ADDRESS(50,6)))</f>
        <v/>
      </c>
      <c r="K5" s="51" t="str">
        <f ca="1">IF(LEN(INDIRECT(ADDRESS(ROW()-1, COLUMN())))=1,"",INDIRECT(ADDRESS(55,6))-INDIRECT(ADDRESS(55,7)))</f>
        <v/>
      </c>
      <c r="L5" s="51" t="str">
        <f ca="1">IF(LEN(INDIRECT(ADDRESS(ROW()-1, COLUMN())))=1,"",INDIRECT(ADDRESS(63,7))-INDIRECT(ADDRESS(63,6)))</f>
        <v/>
      </c>
      <c r="M5" s="18" t="str">
        <f ca="1">IF(LEN(INDIRECT(ADDRESS(ROW()-1, COLUMN())))=1,"",INDIRECT(ADDRESS(24,6))-INDIRECT(ADDRESS(24,7)))</f>
        <v/>
      </c>
      <c r="N5" s="77"/>
      <c r="O5" s="17" t="str">
        <f ca="1">IF(COUNT(F5:M5)=0,"",SUM(F5:M5))</f>
        <v/>
      </c>
      <c r="P5" s="104"/>
    </row>
    <row r="6" spans="2:16" customFormat="1" ht="24" customHeight="1" x14ac:dyDescent="0.25">
      <c r="B6" s="72">
        <v>2</v>
      </c>
      <c r="C6" s="74" t="str">
        <f ca="1">IF(LEFT(A6,1)="X",IFERROR(INDIRECT(ADDRESS(MATCH(A7,OFFSET(INDIRECT(ADDRESS(1,3,,,A6)),0,0,200,1),0),2,,,A6)),""),IFERROR(INDIRECT(ADDRESS(MATCH(A7,OFFSET(INDIRECT(ADDRESS(3,2,,,A6)),1,6+MAX(OFFSET(INDIRECT(ADDRESS(3,2,,,A6)),0,0,1,20)),2*MAX(OFFSET(INDIRECT(ADDRESS(3,2,,,A6)),0,0,1,20)),1),0)+3,3,,,A6)),""))</f>
        <v/>
      </c>
      <c r="D6" s="75"/>
      <c r="E6" s="76"/>
      <c r="F6" s="12" t="str">
        <f ca="1">INDIRECT(ADDRESS(33,7))&amp;":"&amp;INDIRECT(ADDRESS(33,6))</f>
        <v>:</v>
      </c>
      <c r="G6" s="8"/>
      <c r="H6" s="7" t="str">
        <f ca="1">INDIRECT(ADDRESS(45,6))&amp;":"&amp;INDIRECT(ADDRESS(45,7))</f>
        <v>:</v>
      </c>
      <c r="I6" s="7" t="str">
        <f ca="1">INDIRECT(ADDRESS(49,7))&amp;":"&amp;INDIRECT(ADDRESS(49,6))</f>
        <v>:</v>
      </c>
      <c r="J6" s="7" t="str">
        <f ca="1">INDIRECT(ADDRESS(56,6))&amp;":"&amp;INDIRECT(ADDRESS(56,7))</f>
        <v>:</v>
      </c>
      <c r="K6" s="52" t="str">
        <f ca="1">INDIRECT(ADDRESS(62,7))&amp;":"&amp;INDIRECT(ADDRESS(62,6))</f>
        <v>:</v>
      </c>
      <c r="L6" s="52" t="str">
        <f ca="1">INDIRECT(ADDRESS(25,6))&amp;":"&amp;INDIRECT(ADDRESS(25,7))</f>
        <v>:</v>
      </c>
      <c r="M6" s="11" t="str">
        <f ca="1">INDIRECT(ADDRESS(36,6))&amp;":"&amp;INDIRECT(ADDRESS(36,7))</f>
        <v>:</v>
      </c>
      <c r="N6" s="77" t="str">
        <f ca="1">IF(COUNT(F7:M7)=0,"",COUNTIF(F7:M7,"&gt;0")+0.5*COUNTIF(F7:M7,0))</f>
        <v/>
      </c>
      <c r="O6" s="17"/>
      <c r="P6" s="103"/>
    </row>
    <row r="7" spans="2:16" customFormat="1" ht="24" customHeight="1" x14ac:dyDescent="0.25">
      <c r="B7" s="73"/>
      <c r="C7" s="74"/>
      <c r="D7" s="75"/>
      <c r="E7" s="76"/>
      <c r="F7" s="23" t="str">
        <f ca="1">IF(LEN(INDIRECT(ADDRESS(ROW()-1, COLUMN())))=1,"",INDIRECT(ADDRESS(33,7))-INDIRECT(ADDRESS(33,6)))</f>
        <v/>
      </c>
      <c r="G7" s="15"/>
      <c r="H7" s="17" t="str">
        <f ca="1">IF(LEN(INDIRECT(ADDRESS(ROW()-1, COLUMN())))=1,"",INDIRECT(ADDRESS(45,6))-INDIRECT(ADDRESS(45,7)))</f>
        <v/>
      </c>
      <c r="I7" s="17" t="str">
        <f ca="1">IF(LEN(INDIRECT(ADDRESS(ROW()-1, COLUMN())))=1,"",INDIRECT(ADDRESS(49,7))-INDIRECT(ADDRESS(49,6)))</f>
        <v/>
      </c>
      <c r="J7" s="17" t="str">
        <f ca="1">IF(LEN(INDIRECT(ADDRESS(ROW()-1, COLUMN())))=1,"",INDIRECT(ADDRESS(56,6))-INDIRECT(ADDRESS(56,7)))</f>
        <v/>
      </c>
      <c r="K7" s="51" t="str">
        <f ca="1">IF(LEN(INDIRECT(ADDRESS(ROW()-1, COLUMN())))=1,"",INDIRECT(ADDRESS(62,7))-INDIRECT(ADDRESS(62,6)))</f>
        <v/>
      </c>
      <c r="L7" s="51" t="str">
        <f ca="1">IF(LEN(INDIRECT(ADDRESS(ROW()-1, COLUMN())))=1,"",INDIRECT(ADDRESS(25,6))-INDIRECT(ADDRESS(25,7)))</f>
        <v/>
      </c>
      <c r="M7" s="18" t="str">
        <f ca="1">IF(LEN(INDIRECT(ADDRESS(ROW()-1, COLUMN())))=1,"",INDIRECT(ADDRESS(36,6))-INDIRECT(ADDRESS(36,7)))</f>
        <v/>
      </c>
      <c r="N7" s="77"/>
      <c r="O7" s="17" t="str">
        <f ca="1">IF(COUNT(F7:M7)=0,"",SUM(F7:M7))</f>
        <v/>
      </c>
      <c r="P7" s="104"/>
    </row>
    <row r="8" spans="2:16" customFormat="1" ht="24" customHeight="1" x14ac:dyDescent="0.25">
      <c r="B8" s="72">
        <v>3</v>
      </c>
      <c r="C8" s="74" t="str">
        <f ca="1">IF(LEFT(A8,1)="X",IFERROR(INDIRECT(ADDRESS(MATCH(A9,OFFSET(INDIRECT(ADDRESS(1,3,,,A8)),0,0,200,1),0),2,,,A8)),""),IFERROR(INDIRECT(ADDRESS(MATCH(A9,OFFSET(INDIRECT(ADDRESS(3,2,,,A8)),1,6+MAX(OFFSET(INDIRECT(ADDRESS(3,2,,,A8)),0,0,1,20)),2*MAX(OFFSET(INDIRECT(ADDRESS(3,2,,,A8)),0,0,1,20)),1),0)+3,3,,,A8)),""))</f>
        <v/>
      </c>
      <c r="D8" s="75"/>
      <c r="E8" s="76"/>
      <c r="F8" s="12" t="str">
        <f ca="1">INDIRECT(ADDRESS(37,6))&amp;":"&amp;INDIRECT(ADDRESS(37,7))</f>
        <v>:</v>
      </c>
      <c r="G8" s="7" t="str">
        <f ca="1">INDIRECT(ADDRESS(45,7))&amp;":"&amp;INDIRECT(ADDRESS(45,6))</f>
        <v>:</v>
      </c>
      <c r="H8" s="8"/>
      <c r="I8" s="7" t="str">
        <f ca="1">INDIRECT(ADDRESS(57,6))&amp;":"&amp;INDIRECT(ADDRESS(57,7))</f>
        <v>:</v>
      </c>
      <c r="J8" s="7" t="str">
        <f ca="1">INDIRECT(ADDRESS(61,7))&amp;":"&amp;INDIRECT(ADDRESS(61,6))</f>
        <v>:</v>
      </c>
      <c r="K8" s="52" t="str">
        <f ca="1">INDIRECT(ADDRESS(26,6))&amp;":"&amp;INDIRECT(ADDRESS(26,7))</f>
        <v>:</v>
      </c>
      <c r="L8" s="52" t="str">
        <f ca="1">INDIRECT(ADDRESS(32,7))&amp;":"&amp;INDIRECT(ADDRESS(32,6))</f>
        <v>:</v>
      </c>
      <c r="M8" s="11" t="str">
        <f ca="1">INDIRECT(ADDRESS(48,6))&amp;":"&amp;INDIRECT(ADDRESS(48,7))</f>
        <v>:</v>
      </c>
      <c r="N8" s="77" t="str">
        <f ca="1">IF(COUNT(F9:M9)=0,"",COUNTIF(F9:M9,"&gt;0")+0.5*COUNTIF(F9:M9,0))</f>
        <v/>
      </c>
      <c r="O8" s="17"/>
      <c r="P8" s="103"/>
    </row>
    <row r="9" spans="2:16" customFormat="1" ht="24" customHeight="1" x14ac:dyDescent="0.25">
      <c r="B9" s="73"/>
      <c r="C9" s="74"/>
      <c r="D9" s="75"/>
      <c r="E9" s="76"/>
      <c r="F9" s="23" t="str">
        <f ca="1">IF(LEN(INDIRECT(ADDRESS(ROW()-1, COLUMN())))=1,"",INDIRECT(ADDRESS(37,6))-INDIRECT(ADDRESS(37,7)))</f>
        <v/>
      </c>
      <c r="G9" s="17" t="str">
        <f ca="1">IF(LEN(INDIRECT(ADDRESS(ROW()-1, COLUMN())))=1,"",INDIRECT(ADDRESS(45,7))-INDIRECT(ADDRESS(45,6)))</f>
        <v/>
      </c>
      <c r="H9" s="15"/>
      <c r="I9" s="17" t="str">
        <f ca="1">IF(LEN(INDIRECT(ADDRESS(ROW()-1, COLUMN())))=1,"",INDIRECT(ADDRESS(57,6))-INDIRECT(ADDRESS(57,7)))</f>
        <v/>
      </c>
      <c r="J9" s="17" t="str">
        <f ca="1">IF(LEN(INDIRECT(ADDRESS(ROW()-1, COLUMN())))=1,"",INDIRECT(ADDRESS(61,7))-INDIRECT(ADDRESS(61,6)))</f>
        <v/>
      </c>
      <c r="K9" s="51" t="str">
        <f ca="1">IF(LEN(INDIRECT(ADDRESS(ROW()-1, COLUMN())))=1,"",INDIRECT(ADDRESS(26,6))-INDIRECT(ADDRESS(26,7)))</f>
        <v/>
      </c>
      <c r="L9" s="51" t="str">
        <f ca="1">IF(LEN(INDIRECT(ADDRESS(ROW()-1, COLUMN())))=1,"",INDIRECT(ADDRESS(32,7))-INDIRECT(ADDRESS(32,6)))</f>
        <v/>
      </c>
      <c r="M9" s="18" t="str">
        <f ca="1">IF(LEN(INDIRECT(ADDRESS(ROW()-1, COLUMN())))=1,"",INDIRECT(ADDRESS(48,6))-INDIRECT(ADDRESS(48,7)))</f>
        <v/>
      </c>
      <c r="N9" s="77"/>
      <c r="O9" s="17" t="str">
        <f ca="1">IF(COUNT(F9:M9)=0,"",SUM(F9:M9))</f>
        <v/>
      </c>
      <c r="P9" s="104"/>
    </row>
    <row r="10" spans="2:16" customFormat="1" ht="24" customHeight="1" x14ac:dyDescent="0.25">
      <c r="B10" s="72">
        <v>4</v>
      </c>
      <c r="C10" s="74" t="str">
        <f ca="1">IF(LEFT(A10,1)="X",IFERROR(INDIRECT(ADDRESS(MATCH(A11,OFFSET(INDIRECT(ADDRESS(1,3,,,A10)),0,0,200,1),0),2,,,A10)),""),IFERROR(INDIRECT(ADDRESS(MATCH(A11,OFFSET(INDIRECT(ADDRESS(3,2,,,A10)),1,6+MAX(OFFSET(INDIRECT(ADDRESS(3,2,,,A10)),0,0,1,20)),2*MAX(OFFSET(INDIRECT(ADDRESS(3,2,,,A10)),0,0,1,20)),1),0)+3,3,,,A10)),""))</f>
        <v/>
      </c>
      <c r="D10" s="75"/>
      <c r="E10" s="76"/>
      <c r="F10" s="12" t="str">
        <f ca="1">INDIRECT(ADDRESS(44,7))&amp;":"&amp;INDIRECT(ADDRESS(44,6))</f>
        <v>:</v>
      </c>
      <c r="G10" s="7" t="str">
        <f ca="1">INDIRECT(ADDRESS(49,6))&amp;":"&amp;INDIRECT(ADDRESS(49,7))</f>
        <v>:</v>
      </c>
      <c r="H10" s="7" t="str">
        <f ca="1">INDIRECT(ADDRESS(57,7))&amp;":"&amp;INDIRECT(ADDRESS(57,6))</f>
        <v>:</v>
      </c>
      <c r="I10" s="8"/>
      <c r="J10" s="7" t="str">
        <f ca="1">INDIRECT(ADDRESS(27,6))&amp;":"&amp;INDIRECT(ADDRESS(27,7))</f>
        <v>:</v>
      </c>
      <c r="K10" s="52" t="str">
        <f ca="1">INDIRECT(ADDRESS(31,7))&amp;":"&amp;INDIRECT(ADDRESS(31,6))</f>
        <v>:</v>
      </c>
      <c r="L10" s="52" t="str">
        <f ca="1">INDIRECT(ADDRESS(38,6))&amp;":"&amp;INDIRECT(ADDRESS(38,7))</f>
        <v>:</v>
      </c>
      <c r="M10" s="11" t="str">
        <f ca="1">INDIRECT(ADDRESS(60,6))&amp;":"&amp;INDIRECT(ADDRESS(60,7))</f>
        <v>:</v>
      </c>
      <c r="N10" s="77" t="str">
        <f ca="1">IF(COUNT(F11:M11)=0,"",COUNTIF(F11:M11,"&gt;0")+0.5*COUNTIF(F11:M11,0))</f>
        <v/>
      </c>
      <c r="O10" s="17"/>
      <c r="P10" s="103"/>
    </row>
    <row r="11" spans="2:16" customFormat="1" ht="24" customHeight="1" x14ac:dyDescent="0.25">
      <c r="B11" s="73"/>
      <c r="C11" s="74"/>
      <c r="D11" s="75"/>
      <c r="E11" s="76"/>
      <c r="F11" s="23" t="str">
        <f ca="1">IF(LEN(INDIRECT(ADDRESS(ROW()-1, COLUMN())))=1,"",INDIRECT(ADDRESS(44,7))-INDIRECT(ADDRESS(44,6)))</f>
        <v/>
      </c>
      <c r="G11" s="17" t="str">
        <f ca="1">IF(LEN(INDIRECT(ADDRESS(ROW()-1, COLUMN())))=1,"",INDIRECT(ADDRESS(49,6))-INDIRECT(ADDRESS(49,7)))</f>
        <v/>
      </c>
      <c r="H11" s="17" t="str">
        <f ca="1">IF(LEN(INDIRECT(ADDRESS(ROW()-1, COLUMN())))=1,"",INDIRECT(ADDRESS(57,7))-INDIRECT(ADDRESS(57,6)))</f>
        <v/>
      </c>
      <c r="I11" s="15"/>
      <c r="J11" s="17" t="str">
        <f ca="1">IF(LEN(INDIRECT(ADDRESS(ROW()-1, COLUMN())))=1,"",INDIRECT(ADDRESS(27,6))-INDIRECT(ADDRESS(27,7)))</f>
        <v/>
      </c>
      <c r="K11" s="51" t="str">
        <f ca="1">IF(LEN(INDIRECT(ADDRESS(ROW()-1, COLUMN())))=1,"",INDIRECT(ADDRESS(31,7))-INDIRECT(ADDRESS(31,6)))</f>
        <v/>
      </c>
      <c r="L11" s="51" t="str">
        <f ca="1">IF(LEN(INDIRECT(ADDRESS(ROW()-1, COLUMN())))=1,"",INDIRECT(ADDRESS(38,6))-INDIRECT(ADDRESS(38,7)))</f>
        <v/>
      </c>
      <c r="M11" s="18" t="str">
        <f ca="1">IF(LEN(INDIRECT(ADDRESS(ROW()-1, COLUMN())))=1,"",INDIRECT(ADDRESS(60,6))-INDIRECT(ADDRESS(60,7)))</f>
        <v/>
      </c>
      <c r="N11" s="77"/>
      <c r="O11" s="17" t="str">
        <f ca="1">IF(COUNT(F11:M11)=0,"",SUM(F11:M11))</f>
        <v/>
      </c>
      <c r="P11" s="104"/>
    </row>
    <row r="12" spans="2:16" customFormat="1" ht="24" customHeight="1" x14ac:dyDescent="0.25">
      <c r="B12" s="72">
        <v>5</v>
      </c>
      <c r="C12" s="74" t="str">
        <f ca="1">IF(LEFT(A12,1)="X",IFERROR(INDIRECT(ADDRESS(MATCH(A13,OFFSET(INDIRECT(ADDRESS(1,3,,,A12)),0,0,200,1),0),2,,,A12)),""),IFERROR(INDIRECT(ADDRESS(MATCH(A13,OFFSET(INDIRECT(ADDRESS(3,2,,,A12)),1,6+MAX(OFFSET(INDIRECT(ADDRESS(3,2,,,A12)),0,0,1,20)),2*MAX(OFFSET(INDIRECT(ADDRESS(3,2,,,A12)),0,0,1,20)),1),0)+3,3,,,A12)),""))</f>
        <v/>
      </c>
      <c r="D12" s="75"/>
      <c r="E12" s="76"/>
      <c r="F12" s="12" t="str">
        <f ca="1">INDIRECT(ADDRESS(50,6))&amp;":"&amp;INDIRECT(ADDRESS(50,7))</f>
        <v>:</v>
      </c>
      <c r="G12" s="7" t="str">
        <f ca="1">INDIRECT(ADDRESS(56,7))&amp;":"&amp;INDIRECT(ADDRESS(56,6))</f>
        <v>:</v>
      </c>
      <c r="H12" s="7" t="str">
        <f ca="1">INDIRECT(ADDRESS(61,6))&amp;":"&amp;INDIRECT(ADDRESS(61,7))</f>
        <v>:</v>
      </c>
      <c r="I12" s="7" t="str">
        <f ca="1">INDIRECT(ADDRESS(27,7))&amp;":"&amp;INDIRECT(ADDRESS(27,6))</f>
        <v>:</v>
      </c>
      <c r="J12" s="8"/>
      <c r="K12" s="52" t="str">
        <f ca="1">INDIRECT(ADDRESS(39,6))&amp;":"&amp;INDIRECT(ADDRESS(39,7))</f>
        <v>:</v>
      </c>
      <c r="L12" s="52" t="str">
        <f ca="1">INDIRECT(ADDRESS(43,7))&amp;":"&amp;INDIRECT(ADDRESS(43,6))</f>
        <v>:</v>
      </c>
      <c r="M12" s="11" t="str">
        <f ca="1">INDIRECT(ADDRESS(30,7))&amp;":"&amp;INDIRECT(ADDRESS(30,6))</f>
        <v>:</v>
      </c>
      <c r="N12" s="77" t="str">
        <f ca="1">IF(COUNT(F13:M13)=0,"",COUNTIF(F13:M13,"&gt;0")+0.5*COUNTIF(F13:M13,0))</f>
        <v/>
      </c>
      <c r="O12" s="17"/>
      <c r="P12" s="103"/>
    </row>
    <row r="13" spans="2:16" customFormat="1" ht="24" customHeight="1" x14ac:dyDescent="0.25">
      <c r="B13" s="73"/>
      <c r="C13" s="74"/>
      <c r="D13" s="75"/>
      <c r="E13" s="76"/>
      <c r="F13" s="23" t="str">
        <f ca="1">IF(LEN(INDIRECT(ADDRESS(ROW()-1, COLUMN())))=1,"",INDIRECT(ADDRESS(50,6))-INDIRECT(ADDRESS(50,7)))</f>
        <v/>
      </c>
      <c r="G13" s="17" t="str">
        <f ca="1">IF(LEN(INDIRECT(ADDRESS(ROW()-1, COLUMN())))=1,"",INDIRECT(ADDRESS(56,7))-INDIRECT(ADDRESS(56,6)))</f>
        <v/>
      </c>
      <c r="H13" s="17" t="str">
        <f ca="1">IF(LEN(INDIRECT(ADDRESS(ROW()-1, COLUMN())))=1,"",INDIRECT(ADDRESS(61,6))-INDIRECT(ADDRESS(61,7)))</f>
        <v/>
      </c>
      <c r="I13" s="17" t="str">
        <f ca="1">IF(LEN(INDIRECT(ADDRESS(ROW()-1, COLUMN())))=1,"",INDIRECT(ADDRESS(27,7))-INDIRECT(ADDRESS(27,6)))</f>
        <v/>
      </c>
      <c r="J13" s="15"/>
      <c r="K13" s="51" t="str">
        <f ca="1">IF(LEN(INDIRECT(ADDRESS(ROW()-1, COLUMN())))=1,"",INDIRECT(ADDRESS(39,6))-INDIRECT(ADDRESS(39,7)))</f>
        <v/>
      </c>
      <c r="L13" s="51" t="str">
        <f ca="1">IF(LEN(INDIRECT(ADDRESS(ROW()-1, COLUMN())))=1,"",INDIRECT(ADDRESS(43,7))-INDIRECT(ADDRESS(43,6)))</f>
        <v/>
      </c>
      <c r="M13" s="18" t="str">
        <f ca="1">IF(LEN(INDIRECT(ADDRESS(ROW()-1, COLUMN())))=1,"",INDIRECT(ADDRESS(30,7))-INDIRECT(ADDRESS(30,6)))</f>
        <v/>
      </c>
      <c r="N13" s="77"/>
      <c r="O13" s="17" t="str">
        <f ca="1">IF(COUNT(F13:M13)=0,"",SUM(F13:M13))</f>
        <v/>
      </c>
      <c r="P13" s="104"/>
    </row>
    <row r="14" spans="2:16" customFormat="1" ht="24" customHeight="1" x14ac:dyDescent="0.25">
      <c r="B14" s="72">
        <v>6</v>
      </c>
      <c r="C14" s="74" t="str">
        <f ca="1">IF(LEFT(A14,1)="X",IFERROR(INDIRECT(ADDRESS(MATCH(A15,OFFSET(INDIRECT(ADDRESS(1,3,,,A14)),0,0,200,1),0),2,,,A14)),""),IFERROR(INDIRECT(ADDRESS(MATCH(A15,OFFSET(INDIRECT(ADDRESS(3,2,,,A14)),1,6+MAX(OFFSET(INDIRECT(ADDRESS(3,2,,,A14)),0,0,1,20)),2*MAX(OFFSET(INDIRECT(ADDRESS(3,2,,,A14)),0,0,1,20)),1),0)+3,3,,,A14)),""))</f>
        <v/>
      </c>
      <c r="D14" s="75"/>
      <c r="E14" s="76"/>
      <c r="F14" s="12" t="str">
        <f ca="1">INDIRECT(ADDRESS(55,7))&amp;":"&amp;INDIRECT(ADDRESS(55,6))</f>
        <v>:</v>
      </c>
      <c r="G14" s="7" t="str">
        <f ca="1">INDIRECT(ADDRESS(62,6))&amp;":"&amp;INDIRECT(ADDRESS(62,7))</f>
        <v>:</v>
      </c>
      <c r="H14" s="7" t="str">
        <f ca="1">INDIRECT(ADDRESS(26,7))&amp;":"&amp;INDIRECT(ADDRESS(26,6))</f>
        <v>:</v>
      </c>
      <c r="I14" s="7" t="str">
        <f ca="1">INDIRECT(ADDRESS(31,6))&amp;":"&amp;INDIRECT(ADDRESS(31,7))</f>
        <v>:</v>
      </c>
      <c r="J14" s="7" t="str">
        <f ca="1">INDIRECT(ADDRESS(39,7))&amp;":"&amp;INDIRECT(ADDRESS(39,6))</f>
        <v>:</v>
      </c>
      <c r="K14" s="53"/>
      <c r="L14" s="52" t="str">
        <f ca="1">INDIRECT(ADDRESS(51,6))&amp;":"&amp;INDIRECT(ADDRESS(51,7))</f>
        <v>:</v>
      </c>
      <c r="M14" s="11" t="str">
        <f ca="1">INDIRECT(ADDRESS(42,7))&amp;":"&amp;INDIRECT(ADDRESS(42,6))</f>
        <v>:</v>
      </c>
      <c r="N14" s="77" t="str">
        <f ca="1">IF(COUNT(F15:M15)=0,"",COUNTIF(F15:M15,"&gt;0")+0.5*COUNTIF(F15:M15,0))</f>
        <v/>
      </c>
      <c r="O14" s="17"/>
      <c r="P14" s="103"/>
    </row>
    <row r="15" spans="2:16" customFormat="1" ht="24" customHeight="1" x14ac:dyDescent="0.25">
      <c r="B15" s="73"/>
      <c r="C15" s="74"/>
      <c r="D15" s="75"/>
      <c r="E15" s="76"/>
      <c r="F15" s="23" t="str">
        <f ca="1">IF(LEN(INDIRECT(ADDRESS(ROW()-1, COLUMN())))=1,"",INDIRECT(ADDRESS(55,7))-INDIRECT(ADDRESS(55,6)))</f>
        <v/>
      </c>
      <c r="G15" s="17" t="str">
        <f ca="1">IF(LEN(INDIRECT(ADDRESS(ROW()-1, COLUMN())))=1,"",INDIRECT(ADDRESS(62,6))-INDIRECT(ADDRESS(62,7)))</f>
        <v/>
      </c>
      <c r="H15" s="17" t="str">
        <f ca="1">IF(LEN(INDIRECT(ADDRESS(ROW()-1, COLUMN())))=1,"",INDIRECT(ADDRESS(26,7))-INDIRECT(ADDRESS(26,6)))</f>
        <v/>
      </c>
      <c r="I15" s="17" t="str">
        <f ca="1">IF(LEN(INDIRECT(ADDRESS(ROW()-1, COLUMN())))=1,"",INDIRECT(ADDRESS(31,6))-INDIRECT(ADDRESS(31,7)))</f>
        <v/>
      </c>
      <c r="J15" s="17" t="str">
        <f ca="1">IF(LEN(INDIRECT(ADDRESS(ROW()-1, COLUMN())))=1,"",INDIRECT(ADDRESS(39,7))-INDIRECT(ADDRESS(39,6)))</f>
        <v/>
      </c>
      <c r="K15" s="54"/>
      <c r="L15" s="61" t="str">
        <f ca="1">IF(LEN(INDIRECT(ADDRESS(ROW()-1, COLUMN())))=1,"",INDIRECT(ADDRESS(51,6))-INDIRECT(ADDRESS(51,7)))</f>
        <v/>
      </c>
      <c r="M15" s="57" t="str">
        <f ca="1">IF(LEN(INDIRECT(ADDRESS(ROW()-1, COLUMN())))=1,"",INDIRECT(ADDRESS(42,7))-INDIRECT(ADDRESS(42,6)))</f>
        <v/>
      </c>
      <c r="N15" s="77"/>
      <c r="O15" s="17" t="str">
        <f ca="1">IF(COUNT(F15:M15)=0,"",SUM(F15:M15))</f>
        <v/>
      </c>
      <c r="P15" s="104"/>
    </row>
    <row r="16" spans="2:16" customFormat="1" ht="24" customHeight="1" x14ac:dyDescent="0.25">
      <c r="B16" s="109">
        <v>7</v>
      </c>
      <c r="C16" s="110" t="str">
        <f ca="1">IF(LEFT(A16,1)="X",IFERROR(INDIRECT(ADDRESS(MATCH(A17,OFFSET(INDIRECT(ADDRESS(1,3,,,A16)),0,0,200,1),0),2,,,A16)),""),IFERROR(INDIRECT(ADDRESS(MATCH(A17,OFFSET(INDIRECT(ADDRESS(3,2,,,A16)),1,6+MAX(OFFSET(INDIRECT(ADDRESS(3,2,,,A16)),0,0,1,20)),2*MAX(OFFSET(INDIRECT(ADDRESS(3,2,,,A16)),0,0,1,20)),1),0)+3,3,,,A16)),""))</f>
        <v/>
      </c>
      <c r="D16" s="111"/>
      <c r="E16" s="112"/>
      <c r="F16" s="45" t="str">
        <f ca="1">INDIRECT(ADDRESS(63,6))&amp;":"&amp;INDIRECT(ADDRESS(63,7))</f>
        <v>:</v>
      </c>
      <c r="G16" s="46" t="str">
        <f ca="1">INDIRECT(ADDRESS(25,7))&amp;":"&amp;INDIRECT(ADDRESS(25,6))</f>
        <v>:</v>
      </c>
      <c r="H16" s="46" t="str">
        <f ca="1">INDIRECT(ADDRESS(32,6))&amp;":"&amp;INDIRECT(ADDRESS(32,7))</f>
        <v>:</v>
      </c>
      <c r="I16" s="46" t="str">
        <f ca="1">INDIRECT(ADDRESS(38,7))&amp;":"&amp;INDIRECT(ADDRESS(38,6))</f>
        <v>:</v>
      </c>
      <c r="J16" s="46" t="str">
        <f ca="1">INDIRECT(ADDRESS(43,6))&amp;":"&amp;INDIRECT(ADDRESS(43,7))</f>
        <v>:</v>
      </c>
      <c r="K16" s="55" t="str">
        <f ca="1">INDIRECT(ADDRESS(51,7))&amp;":"&amp;INDIRECT(ADDRESS(51,6))</f>
        <v>:</v>
      </c>
      <c r="L16" s="62"/>
      <c r="M16" s="49" t="str">
        <f ca="1">INDIRECT(ADDRESS(54,7))&amp;":"&amp;INDIRECT(ADDRESS(54,6))</f>
        <v>:</v>
      </c>
      <c r="N16" s="77" t="str">
        <f ca="1">IF(COUNT(F17:M17)=0,"",COUNTIF(F17:M17,"&gt;0")+0.5*COUNTIF(F17:M17,0))</f>
        <v/>
      </c>
      <c r="O16" s="48"/>
      <c r="P16" s="113"/>
    </row>
    <row r="17" spans="2:16" customFormat="1" ht="24" customHeight="1" x14ac:dyDescent="0.25">
      <c r="B17" s="109"/>
      <c r="C17" s="115"/>
      <c r="D17" s="116"/>
      <c r="E17" s="117"/>
      <c r="F17" s="58" t="str">
        <f ca="1">IF(LEN(INDIRECT(ADDRESS(ROW()-1, COLUMN())))=1,"",INDIRECT(ADDRESS(63,6))-INDIRECT(ADDRESS(63,7)))</f>
        <v/>
      </c>
      <c r="G17" s="59" t="str">
        <f ca="1">IF(LEN(INDIRECT(ADDRESS(ROW()-1, COLUMN())))=1,"",INDIRECT(ADDRESS(25,7))-INDIRECT(ADDRESS(25,6)))</f>
        <v/>
      </c>
      <c r="H17" s="59" t="str">
        <f ca="1">IF(LEN(INDIRECT(ADDRESS(ROW()-1, COLUMN())))=1,"",INDIRECT(ADDRESS(32,6))-INDIRECT(ADDRESS(32,7)))</f>
        <v/>
      </c>
      <c r="I17" s="59" t="str">
        <f ca="1">IF(LEN(INDIRECT(ADDRESS(ROW()-1, COLUMN())))=1,"",INDIRECT(ADDRESS(38,7))-INDIRECT(ADDRESS(38,6)))</f>
        <v/>
      </c>
      <c r="J17" s="59" t="str">
        <f ca="1">IF(LEN(INDIRECT(ADDRESS(ROW()-1, COLUMN())))=1,"",INDIRECT(ADDRESS(43,6))-INDIRECT(ADDRESS(43,7)))</f>
        <v/>
      </c>
      <c r="K17" s="60" t="str">
        <f ca="1">IF(LEN(INDIRECT(ADDRESS(ROW()-1, COLUMN())))=1,"",INDIRECT(ADDRESS(51,7))-INDIRECT(ADDRESS(51,6)))</f>
        <v/>
      </c>
      <c r="L17" s="63"/>
      <c r="M17" s="64" t="str">
        <f ca="1">IF(LEN(INDIRECT(ADDRESS(ROW()-1, COLUMN())))=1,"",INDIRECT(ADDRESS(54,7))-INDIRECT(ADDRESS(54,6)))</f>
        <v/>
      </c>
      <c r="N17" s="118"/>
      <c r="O17" s="59" t="str">
        <f ca="1">IF(COUNT(F17:M17)=0,"",SUM(F17:M17))</f>
        <v/>
      </c>
      <c r="P17" s="113"/>
    </row>
    <row r="18" spans="2:16" customFormat="1" ht="24" customHeight="1" x14ac:dyDescent="0.25">
      <c r="B18" s="72">
        <v>8</v>
      </c>
      <c r="C18" s="74" t="str">
        <f ca="1">IF(LEFT(A18,1)="X",IFERROR(INDIRECT(ADDRESS(MATCH(A19,OFFSET(INDIRECT(ADDRESS(1,3,,,A18)),0,0,200,1),0),2,,,A18)),""),IFERROR(INDIRECT(ADDRESS(MATCH(A19,OFFSET(INDIRECT(ADDRESS(3,2,,,A18)),1,6+MAX(OFFSET(INDIRECT(ADDRESS(3,2,,,A18)),0,0,1,20)),2*MAX(OFFSET(INDIRECT(ADDRESS(3,2,,,A18)),0,0,1,20)),1),0)+3,3,,,A18)),""))</f>
        <v/>
      </c>
      <c r="D18" s="75"/>
      <c r="E18" s="76"/>
      <c r="F18" s="12" t="str">
        <f ca="1">INDIRECT(ADDRESS(24,7))&amp;":"&amp;INDIRECT(ADDRESS(24,6))</f>
        <v>:</v>
      </c>
      <c r="G18" s="7" t="str">
        <f ca="1">INDIRECT(ADDRESS(36,7))&amp;":"&amp;INDIRECT(ADDRESS(36,6))</f>
        <v>:</v>
      </c>
      <c r="H18" s="7" t="str">
        <f ca="1">INDIRECT(ADDRESS(48,7))&amp;":"&amp;INDIRECT(ADDRESS(48,6))</f>
        <v>:</v>
      </c>
      <c r="I18" s="7" t="str">
        <f ca="1">INDIRECT(ADDRESS(60,7))&amp;":"&amp;INDIRECT(ADDRESS(60,6))</f>
        <v>:</v>
      </c>
      <c r="J18" s="7" t="str">
        <f ca="1">INDIRECT(ADDRESS(30,6))&amp;":"&amp;INDIRECT(ADDRESS(30,7))</f>
        <v>:</v>
      </c>
      <c r="K18" s="52" t="str">
        <f ca="1">INDIRECT(ADDRESS(42,6))&amp;":"&amp;INDIRECT(ADDRESS(42,7))</f>
        <v>:</v>
      </c>
      <c r="L18" s="52" t="str">
        <f ca="1">INDIRECT(ADDRESS(54,6))&amp;":"&amp;INDIRECT(ADDRESS(54,7))</f>
        <v>:</v>
      </c>
      <c r="M18" s="13"/>
      <c r="N18" s="77" t="str">
        <f ca="1">IF(COUNT(F19:M19)=0,"",COUNTIF(F19:M19,"&gt;0")+0.5*COUNTIF(F19:M19,0))</f>
        <v/>
      </c>
      <c r="O18" s="17"/>
      <c r="P18" s="103"/>
    </row>
    <row r="19" spans="2:16" customFormat="1" ht="24" customHeight="1" thickBot="1" x14ac:dyDescent="0.3">
      <c r="B19" s="79"/>
      <c r="C19" s="80"/>
      <c r="D19" s="81"/>
      <c r="E19" s="82"/>
      <c r="F19" s="20" t="str">
        <f ca="1">IF(LEN(INDIRECT(ADDRESS(ROW()-1, COLUMN())))=1,"",INDIRECT(ADDRESS(24,7))-INDIRECT(ADDRESS(24,6)))</f>
        <v/>
      </c>
      <c r="G19" s="19" t="str">
        <f ca="1">IF(LEN(INDIRECT(ADDRESS(ROW()-1, COLUMN())))=1,"",INDIRECT(ADDRESS(36,7))-INDIRECT(ADDRESS(36,6)))</f>
        <v/>
      </c>
      <c r="H19" s="19" t="str">
        <f ca="1">IF(LEN(INDIRECT(ADDRESS(ROW()-1, COLUMN())))=1,"",INDIRECT(ADDRESS(48,7))-INDIRECT(ADDRESS(48,6)))</f>
        <v/>
      </c>
      <c r="I19" s="19" t="str">
        <f ca="1">IF(LEN(INDIRECT(ADDRESS(ROW()-1, COLUMN())))=1,"",INDIRECT(ADDRESS(60,7))-INDIRECT(ADDRESS(60,6)))</f>
        <v/>
      </c>
      <c r="J19" s="19" t="str">
        <f ca="1">IF(LEN(INDIRECT(ADDRESS(ROW()-1, COLUMN())))=1,"",INDIRECT(ADDRESS(30,6))-INDIRECT(ADDRESS(30,7)))</f>
        <v/>
      </c>
      <c r="K19" s="56" t="str">
        <f ca="1">IF(LEN(INDIRECT(ADDRESS(ROW()-1, COLUMN())))=1,"",INDIRECT(ADDRESS(42,6))-INDIRECT(ADDRESS(42,7)))</f>
        <v/>
      </c>
      <c r="L19" s="56" t="str">
        <f ca="1">IF(LEN(INDIRECT(ADDRESS(ROW()-1, COLUMN())))=1,"",INDIRECT(ADDRESS(54,6))-INDIRECT(ADDRESS(54,7)))</f>
        <v/>
      </c>
      <c r="M19" s="16"/>
      <c r="N19" s="83"/>
      <c r="O19" s="19" t="str">
        <f ca="1">IF(COUNT(F19:M19)=0,"",SUM(F19:M19))</f>
        <v/>
      </c>
      <c r="P19" s="108"/>
    </row>
    <row r="20" spans="2:16" customFormat="1" x14ac:dyDescent="0.25"/>
    <row r="21" spans="2:16" customFormat="1" x14ac:dyDescent="0.25"/>
    <row r="22" spans="2:16" customFormat="1" x14ac:dyDescent="0.25"/>
    <row r="23" spans="2:16" customFormat="1" ht="30" customHeight="1" thickBot="1" x14ac:dyDescent="0.3">
      <c r="B23" s="68" t="s">
        <v>4</v>
      </c>
      <c r="C23" s="68"/>
      <c r="D23" s="68"/>
      <c r="E23" s="68"/>
      <c r="F23" s="68"/>
      <c r="G23" s="68"/>
      <c r="H23" s="68"/>
      <c r="I23" s="68"/>
      <c r="J23" s="68"/>
      <c r="K23" s="68"/>
    </row>
    <row r="24" spans="2:16" customFormat="1" ht="30" customHeight="1" thickBot="1" x14ac:dyDescent="0.3">
      <c r="B24" s="5">
        <v>1</v>
      </c>
      <c r="C24" s="69" t="str">
        <f ca="1">IF(ISBLANK(INDIRECT(ADDRESS(B24*2+2,3))),"",INDIRECT(ADDRESS(B24*2+2,3)))</f>
        <v/>
      </c>
      <c r="D24" s="69"/>
      <c r="E24" s="70"/>
      <c r="F24" s="26"/>
      <c r="G24" s="27"/>
      <c r="H24" s="71" t="str">
        <f ca="1">IF(ISBLANK(INDIRECT(ADDRESS(K24*2+2,3))),"",INDIRECT(ADDRESS(K24*2+2,3)))</f>
        <v/>
      </c>
      <c r="I24" s="69"/>
      <c r="J24" s="69"/>
      <c r="K24" s="5">
        <v>8</v>
      </c>
      <c r="L24" s="41" t="s">
        <v>11</v>
      </c>
      <c r="M24" s="42">
        <v>1</v>
      </c>
    </row>
    <row r="25" spans="2:16" customFormat="1" ht="30" customHeight="1" thickBot="1" x14ac:dyDescent="0.3">
      <c r="B25" s="5">
        <v>2</v>
      </c>
      <c r="C25" s="69" t="str">
        <f ca="1">IF(ISBLANK(INDIRECT(ADDRESS(B25*2+2,3))),"",INDIRECT(ADDRESS(B25*2+2,3)))</f>
        <v/>
      </c>
      <c r="D25" s="69"/>
      <c r="E25" s="70"/>
      <c r="F25" s="26"/>
      <c r="G25" s="27"/>
      <c r="H25" s="71" t="str">
        <f ca="1">IF(ISBLANK(INDIRECT(ADDRESS(K25*2+2,3))),"",INDIRECT(ADDRESS(K25*2+2,3)))</f>
        <v/>
      </c>
      <c r="I25" s="69"/>
      <c r="J25" s="69"/>
      <c r="K25" s="5">
        <v>7</v>
      </c>
      <c r="L25" s="41" t="s">
        <v>11</v>
      </c>
      <c r="M25" s="42">
        <v>2</v>
      </c>
    </row>
    <row r="26" spans="2:16" customFormat="1" ht="30" customHeight="1" thickBot="1" x14ac:dyDescent="0.3">
      <c r="B26" s="5">
        <v>3</v>
      </c>
      <c r="C26" s="69" t="str">
        <f ca="1">IF(ISBLANK(INDIRECT(ADDRESS(B26*2+2,3))),"",INDIRECT(ADDRESS(B26*2+2,3)))</f>
        <v/>
      </c>
      <c r="D26" s="69"/>
      <c r="E26" s="70"/>
      <c r="F26" s="26"/>
      <c r="G26" s="27"/>
      <c r="H26" s="71" t="str">
        <f ca="1">IF(ISBLANK(INDIRECT(ADDRESS(K26*2+2,3))),"",INDIRECT(ADDRESS(K26*2+2,3)))</f>
        <v/>
      </c>
      <c r="I26" s="69"/>
      <c r="J26" s="69"/>
      <c r="K26" s="5">
        <v>6</v>
      </c>
      <c r="L26" s="41" t="s">
        <v>11</v>
      </c>
      <c r="M26" s="42">
        <v>3</v>
      </c>
    </row>
    <row r="27" spans="2:16" customFormat="1" ht="30" customHeight="1" thickBot="1" x14ac:dyDescent="0.3">
      <c r="B27" s="5">
        <v>4</v>
      </c>
      <c r="C27" s="69" t="str">
        <f ca="1">IF(ISBLANK(INDIRECT(ADDRESS(B27*2+2,3))),"",INDIRECT(ADDRESS(B27*2+2,3)))</f>
        <v/>
      </c>
      <c r="D27" s="69"/>
      <c r="E27" s="70"/>
      <c r="F27" s="26"/>
      <c r="G27" s="27"/>
      <c r="H27" s="71" t="str">
        <f ca="1">IF(ISBLANK(INDIRECT(ADDRESS(K27*2+2,3))),"",INDIRECT(ADDRESS(K27*2+2,3)))</f>
        <v/>
      </c>
      <c r="I27" s="69"/>
      <c r="J27" s="69"/>
      <c r="K27" s="5">
        <v>5</v>
      </c>
      <c r="L27" s="41" t="s">
        <v>11</v>
      </c>
      <c r="M27" s="42">
        <v>4</v>
      </c>
    </row>
    <row r="28" spans="2:16" customFormat="1" ht="30" customHeight="1" x14ac:dyDescent="0.25">
      <c r="M28" s="43"/>
    </row>
    <row r="29" spans="2:16" customFormat="1" ht="30" customHeight="1" thickBot="1" x14ac:dyDescent="0.3">
      <c r="B29" s="68" t="s">
        <v>5</v>
      </c>
      <c r="C29" s="68"/>
      <c r="D29" s="68"/>
      <c r="E29" s="68"/>
      <c r="F29" s="68"/>
      <c r="G29" s="68"/>
      <c r="H29" s="68"/>
      <c r="I29" s="68"/>
      <c r="J29" s="68"/>
      <c r="K29" s="68"/>
      <c r="M29" s="43"/>
    </row>
    <row r="30" spans="2:16" customFormat="1" ht="30" customHeight="1" thickBot="1" x14ac:dyDescent="0.3">
      <c r="B30" s="5">
        <v>8</v>
      </c>
      <c r="C30" s="69" t="str">
        <f ca="1">IF(ISBLANK(INDIRECT(ADDRESS(B30*2+2,3))),"",INDIRECT(ADDRESS(B30*2+2,3)))</f>
        <v/>
      </c>
      <c r="D30" s="69"/>
      <c r="E30" s="70"/>
      <c r="F30" s="26"/>
      <c r="G30" s="27"/>
      <c r="H30" s="71" t="str">
        <f ca="1">IF(ISBLANK(INDIRECT(ADDRESS(K30*2+2,3))),"",INDIRECT(ADDRESS(K30*2+2,3)))</f>
        <v/>
      </c>
      <c r="I30" s="69"/>
      <c r="J30" s="69"/>
      <c r="K30" s="5">
        <v>5</v>
      </c>
      <c r="L30" s="41" t="s">
        <v>11</v>
      </c>
      <c r="M30" s="42">
        <v>2</v>
      </c>
    </row>
    <row r="31" spans="2:16" customFormat="1" ht="30" customHeight="1" thickBot="1" x14ac:dyDescent="0.3">
      <c r="B31" s="5">
        <v>6</v>
      </c>
      <c r="C31" s="69" t="str">
        <f ca="1">IF(ISBLANK(INDIRECT(ADDRESS(B31*2+2,3))),"",INDIRECT(ADDRESS(B31*2+2,3)))</f>
        <v/>
      </c>
      <c r="D31" s="69"/>
      <c r="E31" s="70"/>
      <c r="F31" s="26"/>
      <c r="G31" s="27"/>
      <c r="H31" s="71" t="str">
        <f ca="1">IF(ISBLANK(INDIRECT(ADDRESS(K31*2+2,3))),"",INDIRECT(ADDRESS(K31*2+2,3)))</f>
        <v/>
      </c>
      <c r="I31" s="69"/>
      <c r="J31" s="69"/>
      <c r="K31" s="5">
        <v>4</v>
      </c>
      <c r="L31" s="41" t="s">
        <v>11</v>
      </c>
      <c r="M31" s="42">
        <v>1</v>
      </c>
    </row>
    <row r="32" spans="2:16" customFormat="1" ht="30" customHeight="1" thickBot="1" x14ac:dyDescent="0.3">
      <c r="B32" s="5">
        <v>7</v>
      </c>
      <c r="C32" s="69" t="str">
        <f ca="1">IF(ISBLANK(INDIRECT(ADDRESS(B32*2+2,3))),"",INDIRECT(ADDRESS(B32*2+2,3)))</f>
        <v/>
      </c>
      <c r="D32" s="69"/>
      <c r="E32" s="70"/>
      <c r="F32" s="26"/>
      <c r="G32" s="27"/>
      <c r="H32" s="71" t="str">
        <f ca="1">IF(ISBLANK(INDIRECT(ADDRESS(K32*2+2,3))),"",INDIRECT(ADDRESS(K32*2+2,3)))</f>
        <v/>
      </c>
      <c r="I32" s="69"/>
      <c r="J32" s="69"/>
      <c r="K32" s="5">
        <v>3</v>
      </c>
      <c r="L32" s="41" t="s">
        <v>11</v>
      </c>
      <c r="M32" s="42">
        <v>4</v>
      </c>
    </row>
    <row r="33" spans="2:13" customFormat="1" ht="30" customHeight="1" thickBot="1" x14ac:dyDescent="0.3">
      <c r="B33" s="5">
        <v>1</v>
      </c>
      <c r="C33" s="69" t="str">
        <f ca="1">IF(ISBLANK(INDIRECT(ADDRESS(B33*2+2,3))),"",INDIRECT(ADDRESS(B33*2+2,3)))</f>
        <v/>
      </c>
      <c r="D33" s="69"/>
      <c r="E33" s="70"/>
      <c r="F33" s="26"/>
      <c r="G33" s="27"/>
      <c r="H33" s="71" t="str">
        <f ca="1">IF(ISBLANK(INDIRECT(ADDRESS(K33*2+2,3))),"",INDIRECT(ADDRESS(K33*2+2,3)))</f>
        <v/>
      </c>
      <c r="I33" s="69"/>
      <c r="J33" s="69"/>
      <c r="K33" s="5">
        <v>2</v>
      </c>
      <c r="L33" s="41" t="s">
        <v>11</v>
      </c>
      <c r="M33" s="42">
        <v>3</v>
      </c>
    </row>
    <row r="34" spans="2:13" customFormat="1" ht="30" customHeight="1" x14ac:dyDescent="0.25">
      <c r="M34" s="43"/>
    </row>
    <row r="35" spans="2:13" customFormat="1" ht="30" customHeight="1" thickBot="1" x14ac:dyDescent="0.3">
      <c r="B35" s="68" t="s">
        <v>6</v>
      </c>
      <c r="C35" s="68"/>
      <c r="D35" s="68"/>
      <c r="E35" s="68"/>
      <c r="F35" s="68"/>
      <c r="G35" s="68"/>
      <c r="H35" s="68"/>
      <c r="I35" s="68"/>
      <c r="J35" s="68"/>
      <c r="K35" s="68"/>
      <c r="M35" s="43"/>
    </row>
    <row r="36" spans="2:13" customFormat="1" ht="30" customHeight="1" thickBot="1" x14ac:dyDescent="0.3">
      <c r="B36" s="5">
        <v>2</v>
      </c>
      <c r="C36" s="69" t="str">
        <f ca="1">IF(ISBLANK(INDIRECT(ADDRESS(B36*2+2,3))),"",INDIRECT(ADDRESS(B36*2+2,3)))</f>
        <v/>
      </c>
      <c r="D36" s="69"/>
      <c r="E36" s="70"/>
      <c r="F36" s="26"/>
      <c r="G36" s="27"/>
      <c r="H36" s="71" t="str">
        <f ca="1">IF(ISBLANK(INDIRECT(ADDRESS(K36*2+2,3))),"",INDIRECT(ADDRESS(K36*2+2,3)))</f>
        <v/>
      </c>
      <c r="I36" s="69"/>
      <c r="J36" s="69"/>
      <c r="K36" s="5">
        <v>8</v>
      </c>
      <c r="L36" s="41" t="s">
        <v>11</v>
      </c>
      <c r="M36" s="42">
        <v>4</v>
      </c>
    </row>
    <row r="37" spans="2:13" customFormat="1" ht="30" customHeight="1" thickBot="1" x14ac:dyDescent="0.3">
      <c r="B37" s="5">
        <v>3</v>
      </c>
      <c r="C37" s="69" t="str">
        <f ca="1">IF(ISBLANK(INDIRECT(ADDRESS(B37*2+2,3))),"",INDIRECT(ADDRESS(B37*2+2,3)))</f>
        <v/>
      </c>
      <c r="D37" s="69"/>
      <c r="E37" s="70"/>
      <c r="F37" s="26"/>
      <c r="G37" s="27"/>
      <c r="H37" s="71" t="str">
        <f ca="1">IF(ISBLANK(INDIRECT(ADDRESS(K37*2+2,3))),"",INDIRECT(ADDRESS(K37*2+2,3)))</f>
        <v/>
      </c>
      <c r="I37" s="69"/>
      <c r="J37" s="69"/>
      <c r="K37" s="5">
        <v>1</v>
      </c>
      <c r="L37" s="41" t="s">
        <v>11</v>
      </c>
      <c r="M37" s="42">
        <v>3</v>
      </c>
    </row>
    <row r="38" spans="2:13" customFormat="1" ht="30" customHeight="1" thickBot="1" x14ac:dyDescent="0.3">
      <c r="B38" s="5">
        <v>4</v>
      </c>
      <c r="C38" s="69" t="str">
        <f ca="1">IF(ISBLANK(INDIRECT(ADDRESS(B38*2+2,3))),"",INDIRECT(ADDRESS(B38*2+2,3)))</f>
        <v/>
      </c>
      <c r="D38" s="69"/>
      <c r="E38" s="70"/>
      <c r="F38" s="26"/>
      <c r="G38" s="27"/>
      <c r="H38" s="71" t="str">
        <f ca="1">IF(ISBLANK(INDIRECT(ADDRESS(K38*2+2,3))),"",INDIRECT(ADDRESS(K38*2+2,3)))</f>
        <v/>
      </c>
      <c r="I38" s="69"/>
      <c r="J38" s="69"/>
      <c r="K38" s="5">
        <v>7</v>
      </c>
      <c r="L38" s="41" t="s">
        <v>11</v>
      </c>
      <c r="M38" s="42">
        <v>1</v>
      </c>
    </row>
    <row r="39" spans="2:13" customFormat="1" ht="30" customHeight="1" thickBot="1" x14ac:dyDescent="0.3">
      <c r="B39" s="5">
        <v>5</v>
      </c>
      <c r="C39" s="69" t="str">
        <f ca="1">IF(ISBLANK(INDIRECT(ADDRESS(B39*2+2,3))),"",INDIRECT(ADDRESS(B39*2+2,3)))</f>
        <v/>
      </c>
      <c r="D39" s="69"/>
      <c r="E39" s="70"/>
      <c r="F39" s="26"/>
      <c r="G39" s="27"/>
      <c r="H39" s="71" t="str">
        <f ca="1">IF(ISBLANK(INDIRECT(ADDRESS(K39*2+2,3))),"",INDIRECT(ADDRESS(K39*2+2,3)))</f>
        <v/>
      </c>
      <c r="I39" s="69"/>
      <c r="J39" s="69"/>
      <c r="K39" s="5">
        <v>6</v>
      </c>
      <c r="L39" s="41" t="s">
        <v>11</v>
      </c>
      <c r="M39" s="42">
        <v>2</v>
      </c>
    </row>
    <row r="40" spans="2:13" customFormat="1" ht="30" customHeight="1" x14ac:dyDescent="0.25">
      <c r="M40" s="43"/>
    </row>
    <row r="41" spans="2:13" customFormat="1" ht="30" customHeight="1" thickBot="1" x14ac:dyDescent="0.3">
      <c r="B41" s="68" t="s">
        <v>8</v>
      </c>
      <c r="C41" s="68"/>
      <c r="D41" s="68"/>
      <c r="E41" s="68"/>
      <c r="F41" s="68"/>
      <c r="G41" s="68"/>
      <c r="H41" s="68"/>
      <c r="I41" s="68"/>
      <c r="J41" s="68"/>
      <c r="K41" s="68"/>
      <c r="M41" s="43"/>
    </row>
    <row r="42" spans="2:13" customFormat="1" ht="30" customHeight="1" thickBot="1" x14ac:dyDescent="0.3">
      <c r="B42" s="5">
        <v>8</v>
      </c>
      <c r="C42" s="69" t="str">
        <f ca="1">IF(ISBLANK(INDIRECT(ADDRESS(B42*2+2,3))),"",INDIRECT(ADDRESS(B42*2+2,3)))</f>
        <v/>
      </c>
      <c r="D42" s="69"/>
      <c r="E42" s="70"/>
      <c r="F42" s="26"/>
      <c r="G42" s="27"/>
      <c r="H42" s="71" t="str">
        <f ca="1">IF(ISBLANK(INDIRECT(ADDRESS(K42*2+2,3))),"",INDIRECT(ADDRESS(K42*2+2,3)))</f>
        <v/>
      </c>
      <c r="I42" s="69"/>
      <c r="J42" s="69"/>
      <c r="K42" s="5">
        <v>6</v>
      </c>
      <c r="L42" s="41" t="s">
        <v>11</v>
      </c>
      <c r="M42" s="42">
        <v>2</v>
      </c>
    </row>
    <row r="43" spans="2:13" customFormat="1" ht="30" customHeight="1" thickBot="1" x14ac:dyDescent="0.3">
      <c r="B43" s="5">
        <v>7</v>
      </c>
      <c r="C43" s="69" t="str">
        <f ca="1">IF(ISBLANK(INDIRECT(ADDRESS(B43*2+2,3))),"",INDIRECT(ADDRESS(B43*2+2,3)))</f>
        <v/>
      </c>
      <c r="D43" s="69"/>
      <c r="E43" s="70"/>
      <c r="F43" s="26"/>
      <c r="G43" s="27"/>
      <c r="H43" s="71" t="str">
        <f ca="1">IF(ISBLANK(INDIRECT(ADDRESS(K43*2+2,3))),"",INDIRECT(ADDRESS(K43*2+2,3)))</f>
        <v/>
      </c>
      <c r="I43" s="69"/>
      <c r="J43" s="69"/>
      <c r="K43" s="5">
        <v>5</v>
      </c>
      <c r="L43" s="41" t="s">
        <v>11</v>
      </c>
      <c r="M43" s="42">
        <v>3</v>
      </c>
    </row>
    <row r="44" spans="2:13" customFormat="1" ht="30" customHeight="1" thickBot="1" x14ac:dyDescent="0.3">
      <c r="B44" s="5">
        <v>1</v>
      </c>
      <c r="C44" s="69" t="str">
        <f ca="1">IF(ISBLANK(INDIRECT(ADDRESS(B44*2+2,3))),"",INDIRECT(ADDRESS(B44*2+2,3)))</f>
        <v/>
      </c>
      <c r="D44" s="69"/>
      <c r="E44" s="70"/>
      <c r="F44" s="26"/>
      <c r="G44" s="27"/>
      <c r="H44" s="71" t="str">
        <f ca="1">IF(ISBLANK(INDIRECT(ADDRESS(K44*2+2,3))),"",INDIRECT(ADDRESS(K44*2+2,3)))</f>
        <v/>
      </c>
      <c r="I44" s="69"/>
      <c r="J44" s="69"/>
      <c r="K44" s="5">
        <v>4</v>
      </c>
      <c r="L44" s="41" t="s">
        <v>11</v>
      </c>
      <c r="M44" s="42">
        <v>4</v>
      </c>
    </row>
    <row r="45" spans="2:13" customFormat="1" ht="30" customHeight="1" thickBot="1" x14ac:dyDescent="0.3">
      <c r="B45" s="5">
        <v>2</v>
      </c>
      <c r="C45" s="69" t="str">
        <f ca="1">IF(ISBLANK(INDIRECT(ADDRESS(B45*2+2,3))),"",INDIRECT(ADDRESS(B45*2+2,3)))</f>
        <v/>
      </c>
      <c r="D45" s="69"/>
      <c r="E45" s="70"/>
      <c r="F45" s="26"/>
      <c r="G45" s="27"/>
      <c r="H45" s="71" t="str">
        <f ca="1">IF(ISBLANK(INDIRECT(ADDRESS(K45*2+2,3))),"",INDIRECT(ADDRESS(K45*2+2,3)))</f>
        <v/>
      </c>
      <c r="I45" s="69"/>
      <c r="J45" s="69"/>
      <c r="K45" s="5">
        <v>3</v>
      </c>
      <c r="L45" s="41" t="s">
        <v>11</v>
      </c>
      <c r="M45" s="42">
        <v>1</v>
      </c>
    </row>
    <row r="46" spans="2:13" customFormat="1" ht="30" customHeight="1" x14ac:dyDescent="0.25">
      <c r="M46" s="43"/>
    </row>
    <row r="47" spans="2:13" customFormat="1" ht="30" customHeight="1" thickBot="1" x14ac:dyDescent="0.3">
      <c r="B47" s="68" t="s">
        <v>9</v>
      </c>
      <c r="C47" s="68"/>
      <c r="D47" s="68"/>
      <c r="E47" s="68"/>
      <c r="F47" s="68"/>
      <c r="G47" s="68"/>
      <c r="H47" s="68"/>
      <c r="I47" s="68"/>
      <c r="J47" s="68"/>
      <c r="K47" s="68"/>
      <c r="M47" s="43"/>
    </row>
    <row r="48" spans="2:13" customFormat="1" ht="30" customHeight="1" thickBot="1" x14ac:dyDescent="0.3">
      <c r="B48" s="5">
        <v>3</v>
      </c>
      <c r="C48" s="69" t="str">
        <f ca="1">IF(ISBLANK(INDIRECT(ADDRESS(B48*2+2,3))),"",INDIRECT(ADDRESS(B48*2+2,3)))</f>
        <v/>
      </c>
      <c r="D48" s="69"/>
      <c r="E48" s="70"/>
      <c r="F48" s="26"/>
      <c r="G48" s="27"/>
      <c r="H48" s="71" t="str">
        <f ca="1">IF(ISBLANK(INDIRECT(ADDRESS(K48*2+2,3))),"",INDIRECT(ADDRESS(K48*2+2,3)))</f>
        <v/>
      </c>
      <c r="I48" s="69"/>
      <c r="J48" s="69"/>
      <c r="K48" s="5">
        <v>8</v>
      </c>
      <c r="L48" s="41" t="s">
        <v>11</v>
      </c>
      <c r="M48" s="42">
        <v>4</v>
      </c>
    </row>
    <row r="49" spans="2:13" customFormat="1" ht="30" customHeight="1" thickBot="1" x14ac:dyDescent="0.3">
      <c r="B49" s="5">
        <v>4</v>
      </c>
      <c r="C49" s="69" t="str">
        <f ca="1">IF(ISBLANK(INDIRECT(ADDRESS(B49*2+2,3))),"",INDIRECT(ADDRESS(B49*2+2,3)))</f>
        <v/>
      </c>
      <c r="D49" s="69"/>
      <c r="E49" s="70"/>
      <c r="F49" s="26"/>
      <c r="G49" s="27"/>
      <c r="H49" s="71" t="str">
        <f ca="1">IF(ISBLANK(INDIRECT(ADDRESS(K49*2+2,3))),"",INDIRECT(ADDRESS(K49*2+2,3)))</f>
        <v/>
      </c>
      <c r="I49" s="69"/>
      <c r="J49" s="69"/>
      <c r="K49" s="5">
        <v>2</v>
      </c>
      <c r="L49" s="41" t="s">
        <v>11</v>
      </c>
      <c r="M49" s="42">
        <v>2</v>
      </c>
    </row>
    <row r="50" spans="2:13" customFormat="1" ht="30" customHeight="1" thickBot="1" x14ac:dyDescent="0.3">
      <c r="B50" s="5">
        <v>5</v>
      </c>
      <c r="C50" s="69" t="str">
        <f ca="1">IF(ISBLANK(INDIRECT(ADDRESS(B50*2+2,3))),"",INDIRECT(ADDRESS(B50*2+2,3)))</f>
        <v/>
      </c>
      <c r="D50" s="69"/>
      <c r="E50" s="70"/>
      <c r="F50" s="26"/>
      <c r="G50" s="27"/>
      <c r="H50" s="71" t="str">
        <f ca="1">IF(ISBLANK(INDIRECT(ADDRESS(K50*2+2,3))),"",INDIRECT(ADDRESS(K50*2+2,3)))</f>
        <v/>
      </c>
      <c r="I50" s="69"/>
      <c r="J50" s="69"/>
      <c r="K50" s="5">
        <v>1</v>
      </c>
      <c r="L50" s="41" t="s">
        <v>11</v>
      </c>
      <c r="M50" s="42">
        <v>1</v>
      </c>
    </row>
    <row r="51" spans="2:13" customFormat="1" ht="30" customHeight="1" thickBot="1" x14ac:dyDescent="0.3">
      <c r="B51" s="5">
        <v>6</v>
      </c>
      <c r="C51" s="69" t="str">
        <f ca="1">IF(ISBLANK(INDIRECT(ADDRESS(B51*2+2,3))),"",INDIRECT(ADDRESS(B51*2+2,3)))</f>
        <v/>
      </c>
      <c r="D51" s="69"/>
      <c r="E51" s="70"/>
      <c r="F51" s="26"/>
      <c r="G51" s="27"/>
      <c r="H51" s="71" t="str">
        <f ca="1">IF(ISBLANK(INDIRECT(ADDRESS(K51*2+2,3))),"",INDIRECT(ADDRESS(K51*2+2,3)))</f>
        <v/>
      </c>
      <c r="I51" s="69"/>
      <c r="J51" s="69"/>
      <c r="K51" s="5">
        <v>7</v>
      </c>
      <c r="L51" s="41" t="s">
        <v>11</v>
      </c>
      <c r="M51" s="42">
        <v>3</v>
      </c>
    </row>
    <row r="52" spans="2:13" customFormat="1" ht="30" customHeight="1" x14ac:dyDescent="0.25">
      <c r="M52" s="43"/>
    </row>
    <row r="53" spans="2:13" customFormat="1" ht="30" customHeight="1" thickBot="1" x14ac:dyDescent="0.3">
      <c r="B53" s="68" t="s">
        <v>13</v>
      </c>
      <c r="C53" s="68"/>
      <c r="D53" s="68"/>
      <c r="E53" s="68"/>
      <c r="F53" s="68"/>
      <c r="G53" s="68"/>
      <c r="H53" s="68"/>
      <c r="I53" s="68"/>
      <c r="J53" s="68"/>
      <c r="K53" s="68"/>
      <c r="M53" s="43"/>
    </row>
    <row r="54" spans="2:13" customFormat="1" ht="30" customHeight="1" thickBot="1" x14ac:dyDescent="0.3">
      <c r="B54" s="5">
        <v>8</v>
      </c>
      <c r="C54" s="69" t="str">
        <f ca="1">IF(ISBLANK(INDIRECT(ADDRESS(B54*2+2,3))),"",INDIRECT(ADDRESS(B54*2+2,3)))</f>
        <v/>
      </c>
      <c r="D54" s="69"/>
      <c r="E54" s="70"/>
      <c r="F54" s="26"/>
      <c r="G54" s="27"/>
      <c r="H54" s="71" t="str">
        <f ca="1">IF(ISBLANK(INDIRECT(ADDRESS(K54*2+2,3))),"",INDIRECT(ADDRESS(K54*2+2,3)))</f>
        <v/>
      </c>
      <c r="I54" s="69"/>
      <c r="J54" s="69"/>
      <c r="K54" s="5">
        <v>7</v>
      </c>
      <c r="L54" s="41" t="s">
        <v>11</v>
      </c>
      <c r="M54" s="42">
        <v>1</v>
      </c>
    </row>
    <row r="55" spans="2:13" customFormat="1" ht="30" customHeight="1" thickBot="1" x14ac:dyDescent="0.3">
      <c r="B55" s="5">
        <v>1</v>
      </c>
      <c r="C55" s="69" t="str">
        <f ca="1">IF(ISBLANK(INDIRECT(ADDRESS(B55*2+2,3))),"",INDIRECT(ADDRESS(B55*2+2,3)))</f>
        <v/>
      </c>
      <c r="D55" s="69"/>
      <c r="E55" s="70"/>
      <c r="F55" s="26"/>
      <c r="G55" s="27"/>
      <c r="H55" s="71" t="str">
        <f ca="1">IF(ISBLANK(INDIRECT(ADDRESS(K55*2+2,3))),"",INDIRECT(ADDRESS(K55*2+2,3)))</f>
        <v/>
      </c>
      <c r="I55" s="69"/>
      <c r="J55" s="69"/>
      <c r="K55" s="5">
        <v>6</v>
      </c>
      <c r="L55" s="41" t="s">
        <v>11</v>
      </c>
      <c r="M55" s="42">
        <v>4</v>
      </c>
    </row>
    <row r="56" spans="2:13" customFormat="1" ht="30" customHeight="1" thickBot="1" x14ac:dyDescent="0.3">
      <c r="B56" s="5">
        <v>2</v>
      </c>
      <c r="C56" s="69" t="str">
        <f ca="1">IF(ISBLANK(INDIRECT(ADDRESS(B56*2+2,3))),"",INDIRECT(ADDRESS(B56*2+2,3)))</f>
        <v/>
      </c>
      <c r="D56" s="69"/>
      <c r="E56" s="70"/>
      <c r="F56" s="26"/>
      <c r="G56" s="27"/>
      <c r="H56" s="71" t="str">
        <f ca="1">IF(ISBLANK(INDIRECT(ADDRESS(K56*2+2,3))),"",INDIRECT(ADDRESS(K56*2+2,3)))</f>
        <v/>
      </c>
      <c r="I56" s="69"/>
      <c r="J56" s="69"/>
      <c r="K56" s="5">
        <v>5</v>
      </c>
      <c r="L56" s="41" t="s">
        <v>11</v>
      </c>
      <c r="M56" s="42">
        <v>3</v>
      </c>
    </row>
    <row r="57" spans="2:13" customFormat="1" ht="30" customHeight="1" thickBot="1" x14ac:dyDescent="0.3">
      <c r="B57" s="5">
        <v>3</v>
      </c>
      <c r="C57" s="69" t="str">
        <f ca="1">IF(ISBLANK(INDIRECT(ADDRESS(B57*2+2,3))),"",INDIRECT(ADDRESS(B57*2+2,3)))</f>
        <v/>
      </c>
      <c r="D57" s="69"/>
      <c r="E57" s="70"/>
      <c r="F57" s="26"/>
      <c r="G57" s="27"/>
      <c r="H57" s="71" t="str">
        <f ca="1">IF(ISBLANK(INDIRECT(ADDRESS(K57*2+2,3))),"",INDIRECT(ADDRESS(K57*2+2,3)))</f>
        <v/>
      </c>
      <c r="I57" s="69"/>
      <c r="J57" s="69"/>
      <c r="K57" s="5">
        <v>4</v>
      </c>
      <c r="L57" s="41" t="s">
        <v>11</v>
      </c>
      <c r="M57" s="42">
        <v>2</v>
      </c>
    </row>
    <row r="58" spans="2:13" customFormat="1" ht="30" customHeight="1" x14ac:dyDescent="0.25">
      <c r="M58" s="43"/>
    </row>
    <row r="59" spans="2:13" customFormat="1" ht="30" customHeight="1" thickBot="1" x14ac:dyDescent="0.3">
      <c r="B59" s="68" t="s">
        <v>14</v>
      </c>
      <c r="C59" s="68"/>
      <c r="D59" s="68"/>
      <c r="E59" s="68"/>
      <c r="F59" s="68"/>
      <c r="G59" s="68"/>
      <c r="H59" s="68"/>
      <c r="I59" s="68"/>
      <c r="J59" s="68"/>
      <c r="K59" s="68"/>
      <c r="M59" s="43"/>
    </row>
    <row r="60" spans="2:13" customFormat="1" ht="30" customHeight="1" thickBot="1" x14ac:dyDescent="0.3">
      <c r="B60" s="5">
        <v>4</v>
      </c>
      <c r="C60" s="69" t="str">
        <f ca="1">IF(ISBLANK(INDIRECT(ADDRESS(B60*2+2,3))),"",INDIRECT(ADDRESS(B60*2+2,3)))</f>
        <v/>
      </c>
      <c r="D60" s="69"/>
      <c r="E60" s="70"/>
      <c r="F60" s="26"/>
      <c r="G60" s="27"/>
      <c r="H60" s="71" t="str">
        <f ca="1">IF(ISBLANK(INDIRECT(ADDRESS(K60*2+2,3))),"",INDIRECT(ADDRESS(K60*2+2,3)))</f>
        <v/>
      </c>
      <c r="I60" s="69"/>
      <c r="J60" s="69"/>
      <c r="K60" s="5">
        <v>8</v>
      </c>
      <c r="L60" s="41" t="s">
        <v>11</v>
      </c>
      <c r="M60" s="42">
        <v>3</v>
      </c>
    </row>
    <row r="61" spans="2:13" customFormat="1" ht="30" customHeight="1" thickBot="1" x14ac:dyDescent="0.3">
      <c r="B61" s="5">
        <v>5</v>
      </c>
      <c r="C61" s="69" t="str">
        <f ca="1">IF(ISBLANK(INDIRECT(ADDRESS(B61*2+2,3))),"",INDIRECT(ADDRESS(B61*2+2,3)))</f>
        <v/>
      </c>
      <c r="D61" s="69"/>
      <c r="E61" s="70"/>
      <c r="F61" s="26"/>
      <c r="G61" s="27"/>
      <c r="H61" s="71" t="str">
        <f ca="1">IF(ISBLANK(INDIRECT(ADDRESS(K61*2+2,3))),"",INDIRECT(ADDRESS(K61*2+2,3)))</f>
        <v/>
      </c>
      <c r="I61" s="69"/>
      <c r="J61" s="69"/>
      <c r="K61" s="5">
        <v>3</v>
      </c>
      <c r="L61" s="41" t="s">
        <v>11</v>
      </c>
      <c r="M61" s="42">
        <v>1</v>
      </c>
    </row>
    <row r="62" spans="2:13" customFormat="1" ht="30" customHeight="1" thickBot="1" x14ac:dyDescent="0.3">
      <c r="B62" s="5">
        <v>6</v>
      </c>
      <c r="C62" s="69" t="str">
        <f ca="1">IF(ISBLANK(INDIRECT(ADDRESS(B62*2+2,3))),"",INDIRECT(ADDRESS(B62*2+2,3)))</f>
        <v/>
      </c>
      <c r="D62" s="69"/>
      <c r="E62" s="70"/>
      <c r="F62" s="26"/>
      <c r="G62" s="27"/>
      <c r="H62" s="71" t="str">
        <f ca="1">IF(ISBLANK(INDIRECT(ADDRESS(K62*2+2,3))),"",INDIRECT(ADDRESS(K62*2+2,3)))</f>
        <v/>
      </c>
      <c r="I62" s="69"/>
      <c r="J62" s="69"/>
      <c r="K62" s="5">
        <v>2</v>
      </c>
      <c r="L62" s="41" t="s">
        <v>11</v>
      </c>
      <c r="M62" s="42">
        <v>4</v>
      </c>
    </row>
    <row r="63" spans="2:13" customFormat="1" ht="30" customHeight="1" thickBot="1" x14ac:dyDescent="0.3">
      <c r="B63" s="5">
        <v>7</v>
      </c>
      <c r="C63" s="69" t="str">
        <f ca="1">IF(ISBLANK(INDIRECT(ADDRESS(B63*2+2,3))),"",INDIRECT(ADDRESS(B63*2+2,3)))</f>
        <v/>
      </c>
      <c r="D63" s="69"/>
      <c r="E63" s="70"/>
      <c r="F63" s="26"/>
      <c r="G63" s="27"/>
      <c r="H63" s="71" t="str">
        <f ca="1">IF(ISBLANK(INDIRECT(ADDRESS(K63*2+2,3))),"",INDIRECT(ADDRESS(K63*2+2,3)))</f>
        <v/>
      </c>
      <c r="I63" s="69"/>
      <c r="J63" s="69"/>
      <c r="K63" s="5">
        <v>1</v>
      </c>
      <c r="L63" s="41" t="s">
        <v>11</v>
      </c>
      <c r="M63" s="42">
        <v>2</v>
      </c>
    </row>
  </sheetData>
  <mergeCells count="97">
    <mergeCell ref="P4:P5"/>
    <mergeCell ref="B1:K1"/>
    <mergeCell ref="C3:E3"/>
    <mergeCell ref="B4:B5"/>
    <mergeCell ref="C4:E5"/>
    <mergeCell ref="N4:N5"/>
    <mergeCell ref="B6:B7"/>
    <mergeCell ref="C6:E7"/>
    <mergeCell ref="N6:N7"/>
    <mergeCell ref="P6:P7"/>
    <mergeCell ref="B8:B9"/>
    <mergeCell ref="C8:E9"/>
    <mergeCell ref="N8:N9"/>
    <mergeCell ref="P8:P9"/>
    <mergeCell ref="B10:B11"/>
    <mergeCell ref="C10:E11"/>
    <mergeCell ref="N10:N11"/>
    <mergeCell ref="P10:P11"/>
    <mergeCell ref="B12:B13"/>
    <mergeCell ref="C12:E13"/>
    <mergeCell ref="N12:N13"/>
    <mergeCell ref="P12:P13"/>
    <mergeCell ref="B14:B15"/>
    <mergeCell ref="C14:E15"/>
    <mergeCell ref="N14:N15"/>
    <mergeCell ref="P14:P15"/>
    <mergeCell ref="B16:B17"/>
    <mergeCell ref="C16:E17"/>
    <mergeCell ref="N16:N17"/>
    <mergeCell ref="P16:P17"/>
    <mergeCell ref="C32:E32"/>
    <mergeCell ref="H32:J32"/>
    <mergeCell ref="B23:K23"/>
    <mergeCell ref="C24:E24"/>
    <mergeCell ref="H24:J24"/>
    <mergeCell ref="C25:E25"/>
    <mergeCell ref="H25:J25"/>
    <mergeCell ref="C26:E26"/>
    <mergeCell ref="H26:J26"/>
    <mergeCell ref="B29:K29"/>
    <mergeCell ref="C30:E30"/>
    <mergeCell ref="H30:J30"/>
    <mergeCell ref="C31:E31"/>
    <mergeCell ref="H31:J31"/>
    <mergeCell ref="C50:E50"/>
    <mergeCell ref="H50:J50"/>
    <mergeCell ref="B41:K41"/>
    <mergeCell ref="C42:E42"/>
    <mergeCell ref="H42:J42"/>
    <mergeCell ref="C43:E43"/>
    <mergeCell ref="H43:J43"/>
    <mergeCell ref="C44:E44"/>
    <mergeCell ref="H44:J44"/>
    <mergeCell ref="B47:K47"/>
    <mergeCell ref="C48:E48"/>
    <mergeCell ref="H48:J48"/>
    <mergeCell ref="C49:E49"/>
    <mergeCell ref="H49:J49"/>
    <mergeCell ref="B18:B19"/>
    <mergeCell ref="C18:E19"/>
    <mergeCell ref="N18:N19"/>
    <mergeCell ref="P18:P19"/>
    <mergeCell ref="C27:E27"/>
    <mergeCell ref="H27:J27"/>
    <mergeCell ref="C33:E33"/>
    <mergeCell ref="H33:J33"/>
    <mergeCell ref="C39:E39"/>
    <mergeCell ref="H39:J39"/>
    <mergeCell ref="C45:E45"/>
    <mergeCell ref="H45:J45"/>
    <mergeCell ref="B35:K35"/>
    <mergeCell ref="C36:E36"/>
    <mergeCell ref="H36:J36"/>
    <mergeCell ref="C37:E37"/>
    <mergeCell ref="H37:J37"/>
    <mergeCell ref="C38:E38"/>
    <mergeCell ref="H38:J38"/>
    <mergeCell ref="C60:E60"/>
    <mergeCell ref="H60:J60"/>
    <mergeCell ref="C51:E51"/>
    <mergeCell ref="H51:J51"/>
    <mergeCell ref="B53:K53"/>
    <mergeCell ref="C54:E54"/>
    <mergeCell ref="H54:J54"/>
    <mergeCell ref="C55:E55"/>
    <mergeCell ref="H55:J55"/>
    <mergeCell ref="C56:E56"/>
    <mergeCell ref="H56:J56"/>
    <mergeCell ref="C57:E57"/>
    <mergeCell ref="H57:J57"/>
    <mergeCell ref="B59:K59"/>
    <mergeCell ref="C61:E61"/>
    <mergeCell ref="H61:J61"/>
    <mergeCell ref="C62:E62"/>
    <mergeCell ref="H62:J62"/>
    <mergeCell ref="C63:E63"/>
    <mergeCell ref="H63:J63"/>
  </mergeCells>
  <printOptions horizontalCentered="1"/>
  <pageMargins left="0.31496062992125984" right="0.31496062992125984" top="0.35433070866141736" bottom="0.55118110236220474" header="0.31496062992125984" footer="0.31496062992125984"/>
  <pageSetup paperSize="9" scale="45" orientation="portrait" horizontalDpi="4294967293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19"/>
  <sheetViews>
    <sheetView workbookViewId="0">
      <selection activeCell="H6" sqref="H6"/>
    </sheetView>
  </sheetViews>
  <sheetFormatPr defaultRowHeight="15" customHeight="1" x14ac:dyDescent="0.25"/>
  <cols>
    <col min="1" max="1" width="9.140625" style="30"/>
    <col min="2" max="7" width="9.140625" style="29" customWidth="1"/>
    <col min="8" max="11" width="9.140625" customWidth="1"/>
    <col min="12" max="15" width="9.140625" style="29" customWidth="1"/>
    <col min="16" max="16384" width="9.140625" style="29"/>
  </cols>
  <sheetData>
    <row r="1" spans="1:11" ht="59.25" customHeight="1" x14ac:dyDescent="0.25">
      <c r="B1" s="96"/>
      <c r="C1" s="96"/>
      <c r="D1" s="96"/>
      <c r="E1" s="96"/>
      <c r="F1" s="96"/>
      <c r="G1" s="96"/>
      <c r="H1" s="96"/>
      <c r="I1" s="96"/>
      <c r="J1" s="96"/>
      <c r="K1" s="96"/>
    </row>
    <row r="2" spans="1:11" ht="15" customHeight="1" x14ac:dyDescent="0.25">
      <c r="C2" s="42"/>
    </row>
    <row r="3" spans="1:11" ht="15" customHeight="1" x14ac:dyDescent="0.25">
      <c r="C3" s="42"/>
    </row>
    <row r="4" spans="1:11" ht="15" customHeight="1" x14ac:dyDescent="0.25">
      <c r="B4" s="119" t="str">
        <f ca="1">IF(LEFT(A5,1)="-",IF(ISBLANK(INDIRECT(ADDRESS(2^MID(A5,2,1)+2+(MID(A5,3,2)-1)*2^(MID(A5,2,1)+2),MID(A5,2,1)*4,,,A4))),"",IF(INDIRECT(ADDRESS(2^MID(A5,2,1)+2+(MID(A5,3,2)-1)*2^(MID(A5,2,1)+2),MID(A5,2,1)*4,,,A4))&gt;INDIRECT(ADDRESS(2^(1+MID(A5,2,1))+2^MID(A5,2,1)+2+(MID(A5,3,2)-1)*2^(MID(A5,2,1)+2),MID(A5,2,1)*4,,,A4)),INDIRECT(ADDRESS(2^(1+MID(A5,2,1))+2^MID(A5,2,1)+2+(MID(A5,3,2)-1)*2^(MID(A5,2,1)+2),MID(A5,2,1)*4-2,,,A4)),INDIRECT(ADDRESS(2^MID(A5,2,1)+2+(MID(A5,3,2)-1)*2^(MID(A5,2,1)+2),MID(A5,2,1)*4-2,,,A4)))),IF(LEFT(A4,1)="X",IFERROR(INDIRECT(ADDRESS(MATCH(A5,OFFSET(INDIRECT(ADDRESS(1,3,,,A4)),0,0,200,1),0),2,,,A4)),""),IFERROR(INDIRECT(ADDRESS(MATCH(A5,OFFSET(INDIRECT(ADDRESS(3,2,,,A4)),1,6+MAX(OFFSET(INDIRECT(ADDRESS(3,2,,,A4)),0,0,1,20)),2*MAX(OFFSET(INDIRECT(ADDRESS(3,2,,,A4)),0,0,1,20)),1),0)+3,3,,,A4)),"")))</f>
        <v/>
      </c>
      <c r="C4" s="120"/>
      <c r="D4" s="28"/>
      <c r="E4" s="32"/>
    </row>
    <row r="5" spans="1:11" ht="15" customHeight="1" x14ac:dyDescent="0.25">
      <c r="C5" s="42"/>
      <c r="E5" s="33"/>
    </row>
    <row r="6" spans="1:11" ht="15" customHeight="1" x14ac:dyDescent="0.25">
      <c r="B6" s="41" t="s">
        <v>11</v>
      </c>
      <c r="C6" s="42"/>
      <c r="E6" s="34"/>
      <c r="F6" s="121" t="str">
        <f>IF(ISBLANK(D4),"",IF(D4&gt;D8,B4,B8))</f>
        <v/>
      </c>
      <c r="G6" s="119"/>
    </row>
    <row r="7" spans="1:11" ht="15" customHeight="1" x14ac:dyDescent="0.25">
      <c r="C7" s="42"/>
      <c r="E7" s="34"/>
    </row>
    <row r="8" spans="1:11" ht="15" customHeight="1" x14ac:dyDescent="0.25">
      <c r="B8" s="119" t="str">
        <f ca="1">IF(LEFT(A9,1)="-",IF(ISBLANK(INDIRECT(ADDRESS(2^MID(A9,2,1)+2+(MID(A9,3,2)-1)*2^(MID(A9,2,1)+2),MID(A9,2,1)*4,,,A8))),"",IF(INDIRECT(ADDRESS(2^MID(A9,2,1)+2+(MID(A9,3,2)-1)*2^(MID(A9,2,1)+2),MID(A9,2,1)*4,,,A8))&gt;INDIRECT(ADDRESS(2^(1+MID(A9,2,1))+2^MID(A9,2,1)+2+(MID(A9,3,2)-1)*2^(MID(A9,2,1)+2),MID(A9,2,1)*4,,,A8)),INDIRECT(ADDRESS(2^(1+MID(A9,2,1))+2^MID(A9,2,1)+2+(MID(A9,3,2)-1)*2^(MID(A9,2,1)+2),MID(A9,2,1)*4-2,,,A8)),INDIRECT(ADDRESS(2^MID(A9,2,1)+2+(MID(A9,3,2)-1)*2^(MID(A9,2,1)+2),MID(A9,2,1)*4-2,,,A8)))),IF(LEFT(A8,1)="X",IFERROR(INDIRECT(ADDRESS(MATCH(A9,OFFSET(INDIRECT(ADDRESS(1,3,,,A8)),0,0,200,1),0),2,,,A8)),""),IFERROR(INDIRECT(ADDRESS(MATCH(A9,OFFSET(INDIRECT(ADDRESS(3,2,,,A8)),1,6+MAX(OFFSET(INDIRECT(ADDRESS(3,2,,,A8)),0,0,1,20)),2*MAX(OFFSET(INDIRECT(ADDRESS(3,2,,,A8)),0,0,1,20)),1),0)+3,3,,,A8)),"")))</f>
        <v/>
      </c>
      <c r="C8" s="120"/>
      <c r="D8" s="28"/>
      <c r="E8" s="35"/>
    </row>
    <row r="9" spans="1:11" ht="15" customHeight="1" x14ac:dyDescent="0.25">
      <c r="C9" s="42"/>
    </row>
    <row r="11" spans="1:11" customFormat="1" ht="15" customHeight="1" x14ac:dyDescent="0.25">
      <c r="A11" s="30"/>
    </row>
    <row r="12" spans="1:11" customFormat="1" ht="15" customHeight="1" x14ac:dyDescent="0.25">
      <c r="A12" s="30"/>
    </row>
    <row r="13" spans="1:11" customFormat="1" ht="15" customHeight="1" x14ac:dyDescent="0.25">
      <c r="A13" s="30"/>
    </row>
    <row r="14" spans="1:11" customFormat="1" ht="15" customHeight="1" x14ac:dyDescent="0.25">
      <c r="A14" s="30"/>
    </row>
    <row r="15" spans="1:11" customFormat="1" ht="15" customHeight="1" x14ac:dyDescent="0.25">
      <c r="A15" s="30"/>
    </row>
    <row r="16" spans="1:11" customFormat="1" ht="15" customHeight="1" x14ac:dyDescent="0.25">
      <c r="A16" s="30"/>
    </row>
    <row r="17" spans="1:1" customFormat="1" ht="15" customHeight="1" x14ac:dyDescent="0.25">
      <c r="A17" s="30"/>
    </row>
    <row r="18" spans="1:1" customFormat="1" ht="15" customHeight="1" x14ac:dyDescent="0.25">
      <c r="A18" s="30"/>
    </row>
    <row r="19" spans="1:1" customFormat="1" ht="15" customHeight="1" x14ac:dyDescent="0.25">
      <c r="A19" s="30"/>
    </row>
  </sheetData>
  <mergeCells count="4">
    <mergeCell ref="B1:K1"/>
    <mergeCell ref="B4:C4"/>
    <mergeCell ref="F6:G6"/>
    <mergeCell ref="B8:C8"/>
  </mergeCells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5">
    <pageSetUpPr fitToPage="1"/>
  </sheetPr>
  <dimension ref="A1:L24"/>
  <sheetViews>
    <sheetView workbookViewId="0">
      <selection activeCell="G11" sqref="G11"/>
    </sheetView>
  </sheetViews>
  <sheetFormatPr defaultRowHeight="15" customHeight="1" x14ac:dyDescent="0.25"/>
  <cols>
    <col min="1" max="1" width="9.140625" style="30"/>
    <col min="2" max="15" width="9.140625" style="29" customWidth="1"/>
    <col min="16" max="16384" width="9.140625" style="29"/>
  </cols>
  <sheetData>
    <row r="1" spans="2:12" ht="59.25" customHeight="1" x14ac:dyDescent="0.25">
      <c r="B1" s="96"/>
      <c r="C1" s="96"/>
      <c r="D1" s="96"/>
      <c r="E1" s="96"/>
      <c r="F1" s="96"/>
      <c r="G1" s="96"/>
      <c r="H1" s="96"/>
      <c r="I1" s="96"/>
      <c r="J1" s="96"/>
      <c r="K1" s="96"/>
    </row>
    <row r="2" spans="2:12" ht="15" customHeight="1" x14ac:dyDescent="0.25">
      <c r="C2" s="42"/>
    </row>
    <row r="3" spans="2:12" ht="15" customHeight="1" x14ac:dyDescent="0.25">
      <c r="C3" s="42"/>
    </row>
    <row r="4" spans="2:12" ht="15" customHeight="1" x14ac:dyDescent="0.25">
      <c r="B4" s="119" t="str">
        <f ca="1">IF(LEFT(A5,1)="-",IF(ISBLANK(INDIRECT(ADDRESS(2^MID(A5,2,1)+2+(MID(A5,3,2)-1)*2^(MID(A5,2,1)+2),MID(A5,2,1)*4,,,A4))),"",IF(INDIRECT(ADDRESS(2^MID(A5,2,1)+2+(MID(A5,3,2)-1)*2^(MID(A5,2,1)+2),MID(A5,2,1)*4,,,A4))&gt;INDIRECT(ADDRESS(2^(1+MID(A5,2,1))+2^MID(A5,2,1)+2+(MID(A5,3,2)-1)*2^(MID(A5,2,1)+2),MID(A5,2,1)*4,,,A4)),INDIRECT(ADDRESS(2^(1+MID(A5,2,1))+2^MID(A5,2,1)+2+(MID(A5,3,2)-1)*2^(MID(A5,2,1)+2),MID(A5,2,1)*4-2,,,A4)),INDIRECT(ADDRESS(2^MID(A5,2,1)+2+(MID(A5,3,2)-1)*2^(MID(A5,2,1)+2),MID(A5,2,1)*4-2,,,A4)))),IF(LEFT(A4,1)="X",IFERROR(INDIRECT(ADDRESS(MATCH(A5,OFFSET(INDIRECT(ADDRESS(1,3,,,A4)),0,0,200,1),0),2,,,A4)),""),IFERROR(INDIRECT(ADDRESS(MATCH(A5,OFFSET(INDIRECT(ADDRESS(3,2,,,A4)),1,6+MAX(OFFSET(INDIRECT(ADDRESS(3,2,,,A4)),0,0,1,20)),2*MAX(OFFSET(INDIRECT(ADDRESS(3,2,,,A4)),0,0,1,20)),1),0)+3,3,,,A4)),"")))</f>
        <v/>
      </c>
      <c r="C4" s="120"/>
      <c r="D4" s="28"/>
      <c r="E4" s="32"/>
    </row>
    <row r="5" spans="2:12" ht="15" customHeight="1" x14ac:dyDescent="0.25">
      <c r="C5" s="42"/>
      <c r="E5" s="33"/>
    </row>
    <row r="6" spans="2:12" ht="15" customHeight="1" x14ac:dyDescent="0.25">
      <c r="B6" s="41" t="s">
        <v>11</v>
      </c>
      <c r="C6" s="42"/>
      <c r="E6" s="34"/>
      <c r="F6" s="121" t="str">
        <f>IF(ISBLANK(D4),"",IF(D4&gt;D8,B4,B8))</f>
        <v/>
      </c>
      <c r="G6" s="120"/>
      <c r="H6" s="28"/>
      <c r="I6" s="32"/>
    </row>
    <row r="7" spans="2:12" ht="15" customHeight="1" x14ac:dyDescent="0.25">
      <c r="C7" s="42"/>
      <c r="E7" s="34"/>
      <c r="I7" s="33"/>
    </row>
    <row r="8" spans="2:12" ht="15" customHeight="1" x14ac:dyDescent="0.25">
      <c r="B8" s="119" t="str">
        <f ca="1">IF(LEFT(A9,1)="-",IF(ISBLANK(INDIRECT(ADDRESS(2^MID(A9,2,1)+2+(MID(A9,3,2)-1)*2^(MID(A9,2,1)+2),MID(A9,2,1)*4,,,A8))),"",IF(INDIRECT(ADDRESS(2^MID(A9,2,1)+2+(MID(A9,3,2)-1)*2^(MID(A9,2,1)+2),MID(A9,2,1)*4,,,A8))&gt;INDIRECT(ADDRESS(2^(1+MID(A9,2,1))+2^MID(A9,2,1)+2+(MID(A9,3,2)-1)*2^(MID(A9,2,1)+2),MID(A9,2,1)*4,,,A8)),INDIRECT(ADDRESS(2^(1+MID(A9,2,1))+2^MID(A9,2,1)+2+(MID(A9,3,2)-1)*2^(MID(A9,2,1)+2),MID(A9,2,1)*4-2,,,A8)),INDIRECT(ADDRESS(2^MID(A9,2,1)+2+(MID(A9,3,2)-1)*2^(MID(A9,2,1)+2),MID(A9,2,1)*4-2,,,A8)))),IF(LEFT(A8,1)="X",IFERROR(INDIRECT(ADDRESS(MATCH(A9,OFFSET(INDIRECT(ADDRESS(1,3,,,A8)),0,0,200,1),0),2,,,A8)),""),IFERROR(INDIRECT(ADDRESS(MATCH(A9,OFFSET(INDIRECT(ADDRESS(3,2,,,A8)),1,6+MAX(OFFSET(INDIRECT(ADDRESS(3,2,,,A8)),0,0,1,20)),2*MAX(OFFSET(INDIRECT(ADDRESS(3,2,,,A8)),0,0,1,20)),1),0)+3,3,,,A8)),"")))</f>
        <v/>
      </c>
      <c r="C8" s="120"/>
      <c r="D8" s="28"/>
      <c r="E8" s="35"/>
      <c r="I8" s="34"/>
    </row>
    <row r="9" spans="2:12" ht="15" customHeight="1" x14ac:dyDescent="0.25">
      <c r="C9" s="42"/>
      <c r="I9" s="34"/>
    </row>
    <row r="10" spans="2:12" ht="15" customHeight="1" x14ac:dyDescent="0.25">
      <c r="C10" s="42"/>
      <c r="F10" s="41" t="s">
        <v>11</v>
      </c>
      <c r="H10" s="42"/>
      <c r="I10" s="34"/>
      <c r="J10" s="121" t="str">
        <f>IF(ISBLANK(H6),"",IF(H6&gt;H14,F6,F14))</f>
        <v/>
      </c>
      <c r="K10" s="119"/>
      <c r="L10" s="65"/>
    </row>
    <row r="11" spans="2:12" ht="15" customHeight="1" x14ac:dyDescent="0.25">
      <c r="C11" s="42"/>
      <c r="I11" s="34"/>
    </row>
    <row r="12" spans="2:12" ht="15" customHeight="1" x14ac:dyDescent="0.25">
      <c r="B12" s="119" t="str">
        <f ca="1">IF(LEFT(A13,1)="-",IF(ISBLANK(INDIRECT(ADDRESS(2^MID(A13,2,1)+2+(MID(A13,3,2)-1)*2^(MID(A13,2,1)+2),MID(A13,2,1)*4,,,A12))),"",IF(INDIRECT(ADDRESS(2^MID(A13,2,1)+2+(MID(A13,3,2)-1)*2^(MID(A13,2,1)+2),MID(A13,2,1)*4,,,A12))&gt;INDIRECT(ADDRESS(2^(1+MID(A13,2,1))+2^MID(A13,2,1)+2+(MID(A13,3,2)-1)*2^(MID(A13,2,1)+2),MID(A13,2,1)*4,,,A12)),INDIRECT(ADDRESS(2^(1+MID(A13,2,1))+2^MID(A13,2,1)+2+(MID(A13,3,2)-1)*2^(MID(A13,2,1)+2),MID(A13,2,1)*4-2,,,A12)),INDIRECT(ADDRESS(2^MID(A13,2,1)+2+(MID(A13,3,2)-1)*2^(MID(A13,2,1)+2),MID(A13,2,1)*4-2,,,A12)))),IF(LEFT(A12,1)="X",IFERROR(INDIRECT(ADDRESS(MATCH(A13,OFFSET(INDIRECT(ADDRESS(1,3,,,A12)),0,0,200,1),0),2,,,A12)),""),IFERROR(INDIRECT(ADDRESS(MATCH(A13,OFFSET(INDIRECT(ADDRESS(3,2,,,A12)),1,6+MAX(OFFSET(INDIRECT(ADDRESS(3,2,,,A12)),0,0,1,20)),2*MAX(OFFSET(INDIRECT(ADDRESS(3,2,,,A12)),0,0,1,20)),1),0)+3,3,,,A12)),"")))</f>
        <v/>
      </c>
      <c r="C12" s="120"/>
      <c r="D12" s="28"/>
      <c r="E12" s="32"/>
      <c r="I12" s="34"/>
    </row>
    <row r="13" spans="2:12" ht="15" customHeight="1" x14ac:dyDescent="0.25">
      <c r="C13" s="42"/>
      <c r="E13" s="33"/>
      <c r="I13" s="34"/>
    </row>
    <row r="14" spans="2:12" ht="15" customHeight="1" x14ac:dyDescent="0.25">
      <c r="B14" s="41" t="s">
        <v>11</v>
      </c>
      <c r="C14" s="42"/>
      <c r="E14" s="34"/>
      <c r="F14" s="121" t="str">
        <f>IF(ISBLANK(D12),"",IF(D12&gt;D16,B12,B16))</f>
        <v/>
      </c>
      <c r="G14" s="120"/>
      <c r="H14" s="28"/>
      <c r="I14" s="35"/>
    </row>
    <row r="15" spans="2:12" ht="15" customHeight="1" x14ac:dyDescent="0.25">
      <c r="E15" s="34"/>
    </row>
    <row r="16" spans="2:12" ht="15" customHeight="1" x14ac:dyDescent="0.25">
      <c r="B16" s="119" t="str">
        <f ca="1">IF(LEFT(A17,1)="-",IF(ISBLANK(INDIRECT(ADDRESS(2^MID(A17,2,1)+2+(MID(A17,3,2)-1)*2^(MID(A17,2,1)+2),MID(A17,2,1)*4,,,A16))),"",IF(INDIRECT(ADDRESS(2^MID(A17,2,1)+2+(MID(A17,3,2)-1)*2^(MID(A17,2,1)+2),MID(A17,2,1)*4,,,A16))&gt;INDIRECT(ADDRESS(2^(1+MID(A17,2,1))+2^MID(A17,2,1)+2+(MID(A17,3,2)-1)*2^(MID(A17,2,1)+2),MID(A17,2,1)*4,,,A16)),INDIRECT(ADDRESS(2^(1+MID(A17,2,1))+2^MID(A17,2,1)+2+(MID(A17,3,2)-1)*2^(MID(A17,2,1)+2),MID(A17,2,1)*4-2,,,A16)),INDIRECT(ADDRESS(2^MID(A17,2,1)+2+(MID(A17,3,2)-1)*2^(MID(A17,2,1)+2),MID(A17,2,1)*4-2,,,A16)))),IF(LEFT(A16,1)="X",IFERROR(INDIRECT(ADDRESS(MATCH(A17,OFFSET(INDIRECT(ADDRESS(1,3,,,A16)),0,0,200,1),0),2,,,A16)),""),IFERROR(INDIRECT(ADDRESS(MATCH(A17,OFFSET(INDIRECT(ADDRESS(3,2,,,A16)),1,6+MAX(OFFSET(INDIRECT(ADDRESS(3,2,,,A16)),0,0,1,20)),2*MAX(OFFSET(INDIRECT(ADDRESS(3,2,,,A16)),0,0,1,20)),1),0)+3,3,,,A16)),"")))</f>
        <v/>
      </c>
      <c r="C16" s="120"/>
      <c r="D16" s="28"/>
      <c r="E16" s="35"/>
    </row>
    <row r="20" spans="2:7" ht="15" customHeight="1" x14ac:dyDescent="0.25">
      <c r="B20" s="119" t="str">
        <f>IF(ISBLANK(D4),"",IF(D4&gt;D8,B8,B4))</f>
        <v/>
      </c>
      <c r="C20" s="120"/>
      <c r="D20" s="28"/>
      <c r="E20" s="32"/>
      <c r="F20" s="122"/>
      <c r="G20" s="122"/>
    </row>
    <row r="21" spans="2:7" ht="15" customHeight="1" x14ac:dyDescent="0.25">
      <c r="E21" s="33"/>
    </row>
    <row r="22" spans="2:7" ht="15" customHeight="1" x14ac:dyDescent="0.25">
      <c r="C22" s="41" t="s">
        <v>11</v>
      </c>
      <c r="E22" s="34"/>
      <c r="F22" s="121" t="str">
        <f>IF(ISBLANK(D20),"",IF(D20&gt;D24,B20,B24))</f>
        <v/>
      </c>
      <c r="G22" s="119"/>
    </row>
    <row r="23" spans="2:7" ht="15" customHeight="1" x14ac:dyDescent="0.25">
      <c r="E23" s="34"/>
    </row>
    <row r="24" spans="2:7" ht="15" customHeight="1" x14ac:dyDescent="0.25">
      <c r="B24" s="119" t="str">
        <f>IF(ISBLANK(D12),"",IF(D12&gt;D16,B16,B12))</f>
        <v/>
      </c>
      <c r="C24" s="120"/>
      <c r="D24" s="28"/>
      <c r="E24" s="35"/>
    </row>
  </sheetData>
  <mergeCells count="12">
    <mergeCell ref="F22:G22"/>
    <mergeCell ref="B24:C24"/>
    <mergeCell ref="B20:C20"/>
    <mergeCell ref="F20:G20"/>
    <mergeCell ref="B12:C12"/>
    <mergeCell ref="F14:G14"/>
    <mergeCell ref="B16:C16"/>
    <mergeCell ref="B1:K1"/>
    <mergeCell ref="B4:C4"/>
    <mergeCell ref="F6:G6"/>
    <mergeCell ref="B8:C8"/>
    <mergeCell ref="J10:K10"/>
  </mergeCells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L33"/>
  <sheetViews>
    <sheetView workbookViewId="0">
      <selection activeCell="F30" sqref="F30:G30"/>
    </sheetView>
  </sheetViews>
  <sheetFormatPr defaultRowHeight="15" customHeight="1" x14ac:dyDescent="0.25"/>
  <cols>
    <col min="1" max="1" width="9.140625" style="30"/>
    <col min="2" max="15" width="9.140625" style="29" customWidth="1"/>
    <col min="16" max="16384" width="9.140625" style="29"/>
  </cols>
  <sheetData>
    <row r="1" spans="2:12" ht="59.25" customHeight="1" x14ac:dyDescent="0.25">
      <c r="B1" s="96"/>
      <c r="C1" s="96"/>
      <c r="D1" s="96"/>
      <c r="E1" s="96"/>
      <c r="F1" s="96"/>
      <c r="G1" s="96"/>
      <c r="H1" s="96"/>
      <c r="I1" s="96"/>
      <c r="J1" s="96"/>
      <c r="K1" s="96"/>
    </row>
    <row r="2" spans="2:12" ht="15" customHeight="1" x14ac:dyDescent="0.25">
      <c r="C2" s="42"/>
    </row>
    <row r="3" spans="2:12" ht="15" customHeight="1" x14ac:dyDescent="0.25">
      <c r="C3" s="42"/>
    </row>
    <row r="4" spans="2:12" ht="15" customHeight="1" x14ac:dyDescent="0.25">
      <c r="B4" s="119" t="str">
        <f ca="1">IF(LEFT(A5,1)="-",IF(ISBLANK(INDIRECT(ADDRESS(2^MID(A5,2,1)+2+(MID(A5,3,2)-1)*2^(MID(A5,2,1)+2),MID(A5,2,1)*4,,,A4))),"",IF(INDIRECT(ADDRESS(2^MID(A5,2,1)+2+(MID(A5,3,2)-1)*2^(MID(A5,2,1)+2),MID(A5,2,1)*4,,,A4))&gt;INDIRECT(ADDRESS(2^(1+MID(A5,2,1))+2^MID(A5,2,1)+2+(MID(A5,3,2)-1)*2^(MID(A5,2,1)+2),MID(A5,2,1)*4,,,A4)),INDIRECT(ADDRESS(2^(1+MID(A5,2,1))+2^MID(A5,2,1)+2+(MID(A5,3,2)-1)*2^(MID(A5,2,1)+2),MID(A5,2,1)*4-2,,,A4)),INDIRECT(ADDRESS(2^MID(A5,2,1)+2+(MID(A5,3,2)-1)*2^(MID(A5,2,1)+2),MID(A5,2,1)*4-2,,,A4)))),IF(LEFT(A4,1)="X",IFERROR(INDIRECT(ADDRESS(MATCH(A5,OFFSET(INDIRECT(ADDRESS(1,3,,,A4)),0,0,200,1),0),2,,,A4)),""),IFERROR(INDIRECT(ADDRESS(MATCH(A5,OFFSET(INDIRECT(ADDRESS(3,2,,,A4)),1,6+MAX(OFFSET(INDIRECT(ADDRESS(3,2,,,A4)),0,0,1,20)),2*MAX(OFFSET(INDIRECT(ADDRESS(3,2,,,A4)),0,0,1,20)),1),0)+3,3,,,A4)),"")))</f>
        <v/>
      </c>
      <c r="C4" s="120"/>
      <c r="D4" s="28"/>
      <c r="E4" s="32"/>
    </row>
    <row r="5" spans="2:12" ht="15" customHeight="1" x14ac:dyDescent="0.25">
      <c r="C5" s="42"/>
      <c r="E5" s="33"/>
    </row>
    <row r="6" spans="2:12" ht="15" customHeight="1" x14ac:dyDescent="0.25">
      <c r="B6" s="41" t="s">
        <v>11</v>
      </c>
      <c r="C6" s="42"/>
      <c r="E6" s="34"/>
      <c r="F6" s="121" t="str">
        <f>IF(ISBLANK(D4),"",IF(D4&gt;D8,B4,B8))</f>
        <v/>
      </c>
      <c r="G6" s="120"/>
      <c r="H6" s="28"/>
      <c r="I6" s="32"/>
    </row>
    <row r="7" spans="2:12" ht="15" customHeight="1" x14ac:dyDescent="0.25">
      <c r="C7" s="42"/>
      <c r="E7" s="34"/>
      <c r="I7" s="33"/>
    </row>
    <row r="8" spans="2:12" ht="15" customHeight="1" x14ac:dyDescent="0.25">
      <c r="B8" s="119" t="str">
        <f ca="1">IF(LEFT(A9,1)="-",IF(ISBLANK(INDIRECT(ADDRESS(2^MID(A9,2,1)+2+(MID(A9,3,2)-1)*2^(MID(A9,2,1)+2),MID(A9,2,1)*4,,,A8))),"",IF(INDIRECT(ADDRESS(2^MID(A9,2,1)+2+(MID(A9,3,2)-1)*2^(MID(A9,2,1)+2),MID(A9,2,1)*4,,,A8))&gt;INDIRECT(ADDRESS(2^(1+MID(A9,2,1))+2^MID(A9,2,1)+2+(MID(A9,3,2)-1)*2^(MID(A9,2,1)+2),MID(A9,2,1)*4,,,A8)),INDIRECT(ADDRESS(2^(1+MID(A9,2,1))+2^MID(A9,2,1)+2+(MID(A9,3,2)-1)*2^(MID(A9,2,1)+2),MID(A9,2,1)*4-2,,,A8)),INDIRECT(ADDRESS(2^MID(A9,2,1)+2+(MID(A9,3,2)-1)*2^(MID(A9,2,1)+2),MID(A9,2,1)*4-2,,,A8)))),IF(LEFT(A8,1)="X",IFERROR(INDIRECT(ADDRESS(MATCH(A9,OFFSET(INDIRECT(ADDRESS(1,3,,,A8)),0,0,200,1),0),2,,,A8)),""),IFERROR(INDIRECT(ADDRESS(MATCH(A9,OFFSET(INDIRECT(ADDRESS(3,2,,,A8)),1,6+MAX(OFFSET(INDIRECT(ADDRESS(3,2,,,A8)),0,0,1,20)),2*MAX(OFFSET(INDIRECT(ADDRESS(3,2,,,A8)),0,0,1,20)),1),0)+3,3,,,A8)),"")))</f>
        <v/>
      </c>
      <c r="C8" s="120"/>
      <c r="D8" s="28"/>
      <c r="E8" s="35"/>
      <c r="I8" s="34"/>
    </row>
    <row r="9" spans="2:12" ht="15" customHeight="1" x14ac:dyDescent="0.25">
      <c r="C9" s="42"/>
      <c r="I9" s="34"/>
    </row>
    <row r="10" spans="2:12" ht="15" customHeight="1" x14ac:dyDescent="0.25">
      <c r="C10" s="42"/>
      <c r="F10" s="41" t="s">
        <v>11</v>
      </c>
      <c r="H10" s="42"/>
      <c r="I10" s="34"/>
      <c r="J10" s="121" t="str">
        <f>IF(ISBLANK(H6),"",IF(H6&gt;H14,F6,F14))</f>
        <v/>
      </c>
      <c r="K10" s="119"/>
      <c r="L10" s="65"/>
    </row>
    <row r="11" spans="2:12" ht="15" customHeight="1" x14ac:dyDescent="0.25">
      <c r="C11" s="42"/>
      <c r="I11" s="34"/>
    </row>
    <row r="12" spans="2:12" ht="15" customHeight="1" x14ac:dyDescent="0.25">
      <c r="B12" s="119" t="str">
        <f ca="1">IF(LEFT(A13,1)="-",IF(ISBLANK(INDIRECT(ADDRESS(2^MID(A13,2,1)+2+(MID(A13,3,2)-1)*2^(MID(A13,2,1)+2),MID(A13,2,1)*4,,,A12))),"",IF(INDIRECT(ADDRESS(2^MID(A13,2,1)+2+(MID(A13,3,2)-1)*2^(MID(A13,2,1)+2),MID(A13,2,1)*4,,,A12))&gt;INDIRECT(ADDRESS(2^(1+MID(A13,2,1))+2^MID(A13,2,1)+2+(MID(A13,3,2)-1)*2^(MID(A13,2,1)+2),MID(A13,2,1)*4,,,A12)),INDIRECT(ADDRESS(2^(1+MID(A13,2,1))+2^MID(A13,2,1)+2+(MID(A13,3,2)-1)*2^(MID(A13,2,1)+2),MID(A13,2,1)*4-2,,,A12)),INDIRECT(ADDRESS(2^MID(A13,2,1)+2+(MID(A13,3,2)-1)*2^(MID(A13,2,1)+2),MID(A13,2,1)*4-2,,,A12)))),IF(LEFT(A12,1)="X",IFERROR(INDIRECT(ADDRESS(MATCH(A13,OFFSET(INDIRECT(ADDRESS(1,3,,,A12)),0,0,200,1),0),2,,,A12)),""),IFERROR(INDIRECT(ADDRESS(MATCH(A13,OFFSET(INDIRECT(ADDRESS(3,2,,,A12)),1,6+MAX(OFFSET(INDIRECT(ADDRESS(3,2,,,A12)),0,0,1,20)),2*MAX(OFFSET(INDIRECT(ADDRESS(3,2,,,A12)),0,0,1,20)),1),0)+3,3,,,A12)),"")))</f>
        <v/>
      </c>
      <c r="C12" s="120"/>
      <c r="D12" s="28"/>
      <c r="E12" s="32"/>
      <c r="I12" s="34"/>
    </row>
    <row r="13" spans="2:12" ht="15" customHeight="1" x14ac:dyDescent="0.25">
      <c r="C13" s="42"/>
      <c r="E13" s="33"/>
      <c r="I13" s="34"/>
    </row>
    <row r="14" spans="2:12" ht="15" customHeight="1" x14ac:dyDescent="0.25">
      <c r="B14" s="41" t="s">
        <v>11</v>
      </c>
      <c r="C14" s="42"/>
      <c r="E14" s="34"/>
      <c r="F14" s="121" t="str">
        <f>IF(ISBLANK(D12),"",IF(D12&gt;D16,B12,B16))</f>
        <v/>
      </c>
      <c r="G14" s="120"/>
      <c r="H14" s="28"/>
      <c r="I14" s="35"/>
    </row>
    <row r="15" spans="2:12" ht="15" customHeight="1" x14ac:dyDescent="0.25">
      <c r="E15" s="34"/>
    </row>
    <row r="16" spans="2:12" ht="15" customHeight="1" x14ac:dyDescent="0.25">
      <c r="B16" s="119" t="str">
        <f ca="1">IF(LEFT(A17,1)="-",IF(ISBLANK(INDIRECT(ADDRESS(2^MID(A17,2,1)+2+(MID(A17,3,2)-1)*2^(MID(A17,2,1)+2),MID(A17,2,1)*4,,,A16))),"",IF(INDIRECT(ADDRESS(2^MID(A17,2,1)+2+(MID(A17,3,2)-1)*2^(MID(A17,2,1)+2),MID(A17,2,1)*4,,,A16))&gt;INDIRECT(ADDRESS(2^(1+MID(A17,2,1))+2^MID(A17,2,1)+2+(MID(A17,3,2)-1)*2^(MID(A17,2,1)+2),MID(A17,2,1)*4,,,A16)),INDIRECT(ADDRESS(2^(1+MID(A17,2,1))+2^MID(A17,2,1)+2+(MID(A17,3,2)-1)*2^(MID(A17,2,1)+2),MID(A17,2,1)*4-2,,,A16)),INDIRECT(ADDRESS(2^MID(A17,2,1)+2+(MID(A17,3,2)-1)*2^(MID(A17,2,1)+2),MID(A17,2,1)*4-2,,,A16)))),IF(LEFT(A16,1)="X",IFERROR(INDIRECT(ADDRESS(MATCH(A17,OFFSET(INDIRECT(ADDRESS(1,3,,,A16)),0,0,200,1),0),2,,,A16)),""),IFERROR(INDIRECT(ADDRESS(MATCH(A17,OFFSET(INDIRECT(ADDRESS(3,2,,,A16)),1,6+MAX(OFFSET(INDIRECT(ADDRESS(3,2,,,A16)),0,0,1,20)),2*MAX(OFFSET(INDIRECT(ADDRESS(3,2,,,A16)),0,0,1,20)),1),0)+3,3,,,A16)),"")))</f>
        <v/>
      </c>
      <c r="C16" s="120"/>
      <c r="D16" s="28"/>
      <c r="E16" s="35"/>
    </row>
    <row r="19" spans="2:11" ht="15" customHeight="1" x14ac:dyDescent="0.25">
      <c r="F19" s="30"/>
      <c r="H19" s="42"/>
    </row>
    <row r="20" spans="2:11" ht="15" customHeight="1" x14ac:dyDescent="0.25">
      <c r="B20" s="119" t="str">
        <f>IF(ISBLANK(D4),"",IF(D4&gt;D8,B8,B4))</f>
        <v/>
      </c>
      <c r="C20" s="120"/>
      <c r="D20" s="28"/>
      <c r="E20" s="32"/>
    </row>
    <row r="21" spans="2:11" ht="15" customHeight="1" x14ac:dyDescent="0.25">
      <c r="C21" s="42"/>
      <c r="E21" s="33"/>
    </row>
    <row r="22" spans="2:11" ht="15" customHeight="1" x14ac:dyDescent="0.25">
      <c r="B22" s="41" t="s">
        <v>11</v>
      </c>
      <c r="C22" s="42"/>
      <c r="E22" s="34"/>
      <c r="F22" s="121" t="str">
        <f>IF(ISBLANK(D20),"",IF(D20&gt;D24,B20,B24))</f>
        <v/>
      </c>
      <c r="G22" s="120"/>
      <c r="H22" s="28"/>
      <c r="I22" s="32"/>
    </row>
    <row r="23" spans="2:11" ht="15" customHeight="1" x14ac:dyDescent="0.25">
      <c r="C23" s="42"/>
      <c r="E23" s="34"/>
      <c r="I23" s="33"/>
    </row>
    <row r="24" spans="2:11" ht="15" customHeight="1" x14ac:dyDescent="0.25">
      <c r="B24" s="119" t="str">
        <f>IF(ISBLANK(D12),"",IF(D12&gt;D16,B16,B12))</f>
        <v/>
      </c>
      <c r="C24" s="120"/>
      <c r="D24" s="28"/>
      <c r="E24" s="35"/>
      <c r="I24" s="34"/>
    </row>
    <row r="25" spans="2:11" ht="15" customHeight="1" x14ac:dyDescent="0.25">
      <c r="C25" s="42"/>
      <c r="I25" s="34"/>
    </row>
    <row r="26" spans="2:11" ht="15" customHeight="1" x14ac:dyDescent="0.25">
      <c r="C26" s="42"/>
      <c r="F26" s="41" t="s">
        <v>11</v>
      </c>
      <c r="H26" s="42"/>
      <c r="I26" s="34"/>
      <c r="J26" s="121" t="str">
        <f>IF(ISBLANK(H22),"",IF(H22&gt;H30,F22,F30))</f>
        <v/>
      </c>
      <c r="K26" s="119"/>
    </row>
    <row r="27" spans="2:11" ht="15" customHeight="1" x14ac:dyDescent="0.25">
      <c r="C27" s="42"/>
      <c r="I27" s="34"/>
    </row>
    <row r="28" spans="2:11" ht="15" customHeight="1" x14ac:dyDescent="0.25">
      <c r="B28"/>
      <c r="C28"/>
      <c r="D28"/>
      <c r="E28"/>
      <c r="I28" s="34"/>
    </row>
    <row r="29" spans="2:11" ht="15" customHeight="1" x14ac:dyDescent="0.25">
      <c r="B29"/>
      <c r="C29"/>
      <c r="D29"/>
      <c r="E29"/>
      <c r="I29" s="34"/>
    </row>
    <row r="30" spans="2:11" ht="15" customHeight="1" x14ac:dyDescent="0.25">
      <c r="B30"/>
      <c r="C30"/>
      <c r="D30"/>
      <c r="E30"/>
      <c r="F30" s="119" t="str">
        <f>IF(ISBLANK(H6),"",IF(H6&gt;H14,F14,F6))</f>
        <v/>
      </c>
      <c r="G30" s="120"/>
      <c r="H30" s="28"/>
      <c r="I30" s="35"/>
    </row>
    <row r="32" spans="2:11" ht="15" customHeight="1" x14ac:dyDescent="0.25">
      <c r="F32" s="30"/>
    </row>
    <row r="33" spans="6:6" ht="15" customHeight="1" x14ac:dyDescent="0.25">
      <c r="F33" s="30"/>
    </row>
  </sheetData>
  <mergeCells count="13">
    <mergeCell ref="B1:K1"/>
    <mergeCell ref="J26:K26"/>
    <mergeCell ref="F30:G30"/>
    <mergeCell ref="B16:C16"/>
    <mergeCell ref="B20:C20"/>
    <mergeCell ref="F22:G22"/>
    <mergeCell ref="B24:C24"/>
    <mergeCell ref="F14:G14"/>
    <mergeCell ref="B4:C4"/>
    <mergeCell ref="F6:G6"/>
    <mergeCell ref="B8:C8"/>
    <mergeCell ref="J10:K10"/>
    <mergeCell ref="B12:C12"/>
  </mergeCells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Группа на 3</vt:lpstr>
      <vt:lpstr>Группа на 4</vt:lpstr>
      <vt:lpstr>Группа А (ж)</vt:lpstr>
      <vt:lpstr>Группа В (ж)</vt:lpstr>
      <vt:lpstr>Группа на 7</vt:lpstr>
      <vt:lpstr>Группа на 8</vt:lpstr>
      <vt:lpstr>Плей офф 2</vt:lpstr>
      <vt:lpstr>Плей офф 4</vt:lpstr>
      <vt:lpstr>Французская</vt:lpstr>
      <vt:lpstr>Французская 3</vt:lpstr>
      <vt:lpstr>Плей офф 8</vt:lpstr>
      <vt:lpstr>Плей офф 12</vt:lpstr>
      <vt:lpstr>Плей офф 16</vt:lpstr>
      <vt:lpstr>Плей офф 24</vt:lpstr>
      <vt:lpstr>Плей офф 32</vt:lpstr>
      <vt:lpstr>Плей офф 64</vt:lpstr>
      <vt:lpstr>Группа А</vt:lpstr>
      <vt:lpstr>Группа В</vt:lpstr>
      <vt:lpstr>Группа с1</vt:lpstr>
      <vt:lpstr>Группа С</vt:lpstr>
      <vt:lpstr>Кубок А</vt:lpstr>
      <vt:lpstr>Кубок В</vt:lpstr>
      <vt:lpstr>Служебный лист</vt:lpstr>
    </vt:vector>
  </TitlesOfParts>
  <Company>Домашний компьютер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Валерий Крапиль</dc:creator>
  <cp:lastModifiedBy>wolf_cs@mail.ru</cp:lastModifiedBy>
  <cp:lastPrinted>2026-07-18T20:16:09Z</cp:lastPrinted>
  <dcterms:created xsi:type="dcterms:W3CDTF">2009-05-19T09:37:33Z</dcterms:created>
  <dcterms:modified xsi:type="dcterms:W3CDTF">2026-07-21T20:47:23Z</dcterms:modified>
</cp:coreProperties>
</file>