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770" windowHeight="12315" activeTab="6"/>
  </bookViews>
  <sheets>
    <sheet name="B" sheetId="43" r:id="rId1"/>
    <sheet name="C" sheetId="16" r:id="rId2"/>
    <sheet name="A" sheetId="42" r:id="rId3"/>
    <sheet name="D" sheetId="17" r:id="rId4"/>
    <sheet name="Кубок С" sheetId="19" r:id="rId5"/>
    <sheet name="Кубок А" sheetId="41" r:id="rId6"/>
    <sheet name="Кубок B" sheetId="20" r:id="rId7"/>
    <sheet name="Служебный лист" sheetId="4" state="hidden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9" l="1"/>
  <c r="H26" i="43"/>
  <c r="H35" i="43"/>
  <c r="B20" i="41"/>
  <c r="H37" i="42"/>
  <c r="J10" i="43"/>
  <c r="C27" i="43"/>
  <c r="C42" i="42"/>
  <c r="H14" i="42"/>
  <c r="H30" i="43"/>
  <c r="B12" i="41"/>
  <c r="C21" i="42"/>
  <c r="K6" i="42"/>
  <c r="H22" i="43"/>
  <c r="C34" i="43"/>
  <c r="C30" i="42"/>
  <c r="H22" i="42"/>
  <c r="F8" i="42"/>
  <c r="H19" i="43"/>
  <c r="G8" i="42"/>
  <c r="H4" i="43"/>
  <c r="J6" i="43"/>
  <c r="C27" i="42"/>
  <c r="J10" i="42"/>
  <c r="H35" i="42"/>
  <c r="C31" i="43"/>
  <c r="H36" i="42"/>
  <c r="B16" i="41"/>
  <c r="H5" i="43"/>
  <c r="J11" i="42"/>
  <c r="B12" i="19"/>
  <c r="B32" i="41"/>
  <c r="K4" i="42"/>
  <c r="F12" i="42"/>
  <c r="C36" i="42"/>
  <c r="J8" i="42"/>
  <c r="J9" i="42" s="1"/>
  <c r="I6" i="42"/>
  <c r="J8" i="43"/>
  <c r="J9" i="43" s="1"/>
  <c r="J4" i="42"/>
  <c r="H12" i="43"/>
  <c r="C25" i="42"/>
  <c r="G10" i="43"/>
  <c r="C23" i="43"/>
  <c r="H21" i="42"/>
  <c r="G10" i="42"/>
  <c r="H32" i="42"/>
  <c r="I4" i="42"/>
  <c r="I5" i="42" s="1"/>
  <c r="H23" i="43"/>
  <c r="H10" i="42"/>
  <c r="H40" i="42"/>
  <c r="G12" i="43"/>
  <c r="I12" i="43"/>
  <c r="G12" i="42"/>
  <c r="G13" i="42" s="1"/>
  <c r="J4" i="43"/>
  <c r="F10" i="43"/>
  <c r="F11" i="43" s="1"/>
  <c r="F6" i="42"/>
  <c r="H18" i="43"/>
  <c r="H6" i="43"/>
  <c r="C32" i="42"/>
  <c r="H7" i="43"/>
  <c r="G11" i="42"/>
  <c r="J5" i="42"/>
  <c r="F13" i="42"/>
  <c r="J11" i="43"/>
  <c r="C26" i="42"/>
  <c r="H31" i="42"/>
  <c r="G13" i="43"/>
  <c r="B16" i="19"/>
  <c r="F12" i="43"/>
  <c r="G4" i="43"/>
  <c r="G5" i="43" s="1"/>
  <c r="C37" i="42"/>
  <c r="C35" i="43"/>
  <c r="H41" i="42"/>
  <c r="G4" i="42"/>
  <c r="C26" i="43"/>
  <c r="F6" i="43"/>
  <c r="H6" i="42"/>
  <c r="H7" i="42" s="1"/>
  <c r="K10" i="42"/>
  <c r="H20" i="42"/>
  <c r="I8" i="43"/>
  <c r="I9" i="43" s="1"/>
  <c r="H31" i="43"/>
  <c r="F14" i="42"/>
  <c r="F15" i="42" s="1"/>
  <c r="C18" i="43"/>
  <c r="B28" i="41"/>
  <c r="C41" i="42"/>
  <c r="C22" i="42"/>
  <c r="I4" i="43"/>
  <c r="I8" i="42"/>
  <c r="I9" i="42" s="1"/>
  <c r="H10" i="43"/>
  <c r="K8" i="42"/>
  <c r="C30" i="43"/>
  <c r="C31" i="42"/>
  <c r="I7" i="42"/>
  <c r="G11" i="43"/>
  <c r="J7" i="43"/>
  <c r="K7" i="42"/>
  <c r="F7" i="42"/>
  <c r="H15" i="42"/>
  <c r="H13" i="43"/>
  <c r="H11" i="42"/>
  <c r="C22" i="43"/>
  <c r="G8" i="43"/>
  <c r="G9" i="43" s="1"/>
  <c r="H27" i="42"/>
  <c r="I14" i="42"/>
  <c r="I15" i="42" s="1"/>
  <c r="H25" i="42"/>
  <c r="B8" i="41"/>
  <c r="C19" i="43"/>
  <c r="G14" i="42"/>
  <c r="G15" i="42" s="1"/>
  <c r="B24" i="41"/>
  <c r="H34" i="43"/>
  <c r="C35" i="42"/>
  <c r="J14" i="42"/>
  <c r="J15" i="42" s="1"/>
  <c r="B4" i="41"/>
  <c r="C20" i="42"/>
  <c r="F8" i="43"/>
  <c r="F9" i="43" s="1"/>
  <c r="H42" i="42"/>
  <c r="F10" i="42"/>
  <c r="F11" i="42" s="1"/>
  <c r="I6" i="43"/>
  <c r="H30" i="42"/>
  <c r="K12" i="42"/>
  <c r="K13" i="42" s="1"/>
  <c r="J6" i="42"/>
  <c r="J7" i="42" s="1"/>
  <c r="H26" i="42"/>
  <c r="H4" i="42"/>
  <c r="H5" i="42" s="1"/>
  <c r="C40" i="42"/>
  <c r="H27" i="43"/>
  <c r="H12" i="42"/>
  <c r="H13" i="42" s="1"/>
  <c r="I12" i="42"/>
  <c r="I13" i="42" s="1"/>
  <c r="F9" i="42"/>
  <c r="K5" i="42"/>
  <c r="I5" i="43"/>
  <c r="J5" i="43"/>
  <c r="G5" i="42"/>
  <c r="F7" i="43"/>
  <c r="K9" i="42"/>
  <c r="B8" i="19"/>
  <c r="F13" i="43"/>
  <c r="K11" i="42"/>
  <c r="G9" i="42"/>
  <c r="B4" i="19"/>
  <c r="F14" i="41" l="1"/>
  <c r="B36" i="41" s="1"/>
  <c r="F30" i="41"/>
  <c r="B40" i="41" s="1"/>
  <c r="F6" i="41"/>
  <c r="J10" i="41" s="1"/>
  <c r="F22" i="41"/>
  <c r="J26" i="41" s="1"/>
  <c r="N18" i="41" s="1"/>
  <c r="F38" i="41"/>
  <c r="F14" i="19"/>
  <c r="B24" i="19"/>
  <c r="B20" i="19"/>
  <c r="F6" i="19"/>
  <c r="L5" i="43"/>
  <c r="K4" i="43"/>
  <c r="L8" i="42"/>
  <c r="M9" i="42"/>
  <c r="L10" i="42"/>
  <c r="M11" i="42"/>
  <c r="L12" i="42"/>
  <c r="M13" i="42"/>
  <c r="L4" i="42"/>
  <c r="M5" i="42"/>
  <c r="L14" i="42"/>
  <c r="M15" i="42"/>
  <c r="L6" i="42"/>
  <c r="M7" i="42"/>
  <c r="K8" i="43"/>
  <c r="L9" i="43"/>
  <c r="I25" i="4"/>
  <c r="J25" i="4"/>
  <c r="I26" i="4"/>
  <c r="J26" i="4"/>
  <c r="I27" i="4"/>
  <c r="J27" i="4"/>
  <c r="I28" i="4"/>
  <c r="J28" i="4"/>
  <c r="I30" i="4"/>
  <c r="J30" i="4"/>
  <c r="I31" i="4"/>
  <c r="J31" i="4"/>
  <c r="I32" i="4"/>
  <c r="J32" i="4"/>
  <c r="I33" i="4"/>
  <c r="J33" i="4"/>
  <c r="I34" i="4"/>
  <c r="J34" i="4"/>
  <c r="I36" i="4"/>
  <c r="J36" i="4"/>
  <c r="I37" i="4"/>
  <c r="J37" i="4"/>
  <c r="I38" i="4"/>
  <c r="J38" i="4"/>
  <c r="I39" i="4"/>
  <c r="J39" i="4"/>
  <c r="I40" i="4"/>
  <c r="J40" i="4"/>
  <c r="I42" i="4"/>
  <c r="J42" i="4"/>
  <c r="I43" i="4"/>
  <c r="J43" i="4"/>
  <c r="I44" i="4"/>
  <c r="J44" i="4"/>
  <c r="I45" i="4"/>
  <c r="J45" i="4"/>
  <c r="I46" i="4"/>
  <c r="J46" i="4"/>
  <c r="I48" i="4"/>
  <c r="J48" i="4"/>
  <c r="I49" i="4"/>
  <c r="J49" i="4"/>
  <c r="I50" i="4"/>
  <c r="J50" i="4"/>
  <c r="I51" i="4"/>
  <c r="J51" i="4"/>
  <c r="I52" i="4"/>
  <c r="J52" i="4"/>
  <c r="I54" i="4"/>
  <c r="J54" i="4"/>
  <c r="I55" i="4"/>
  <c r="J55" i="4"/>
  <c r="I56" i="4"/>
  <c r="J56" i="4"/>
  <c r="I57" i="4"/>
  <c r="J57" i="4"/>
  <c r="I58" i="4"/>
  <c r="J58" i="4"/>
  <c r="I60" i="4"/>
  <c r="J60" i="4"/>
  <c r="I61" i="4"/>
  <c r="J61" i="4"/>
  <c r="I62" i="4"/>
  <c r="J62" i="4"/>
  <c r="I63" i="4"/>
  <c r="J63" i="4"/>
  <c r="J24" i="4"/>
  <c r="I24" i="4"/>
  <c r="A8" i="4"/>
  <c r="B8" i="4"/>
  <c r="C8" i="4"/>
  <c r="D8" i="4"/>
  <c r="E8" i="4"/>
  <c r="F8" i="4"/>
  <c r="G8" i="4"/>
  <c r="H8" i="4"/>
  <c r="H1" i="4"/>
  <c r="H2" i="4"/>
  <c r="H3" i="4"/>
  <c r="H4" i="4"/>
  <c r="H5" i="4"/>
  <c r="H6" i="4"/>
  <c r="H7" i="4"/>
  <c r="H11" i="43"/>
  <c r="I13" i="43"/>
  <c r="I7" i="43"/>
  <c r="L7" i="43" l="1"/>
  <c r="K6" i="43"/>
  <c r="K12" i="43"/>
  <c r="L13" i="43"/>
  <c r="K10" i="43"/>
  <c r="L11" i="43"/>
  <c r="J10" i="19"/>
  <c r="AB4" i="4"/>
  <c r="S8" i="4"/>
  <c r="O8" i="4"/>
  <c r="S7" i="4"/>
  <c r="R8" i="4"/>
  <c r="AB6" i="4"/>
  <c r="AB2" i="4"/>
  <c r="Q8" i="4"/>
  <c r="M8" i="4"/>
  <c r="S3" i="4"/>
  <c r="N8" i="4"/>
  <c r="S5" i="4"/>
  <c r="S1" i="4"/>
  <c r="P8" i="4"/>
  <c r="L8" i="4"/>
  <c r="S2" i="4"/>
  <c r="S6" i="4"/>
  <c r="S4" i="4"/>
  <c r="AB7" i="4"/>
  <c r="AB5" i="4"/>
  <c r="AB3" i="4"/>
  <c r="AB1" i="4"/>
  <c r="AA8" i="4"/>
  <c r="Y8" i="4"/>
  <c r="W8" i="4"/>
  <c r="U8" i="4"/>
  <c r="AB8" i="4"/>
  <c r="Z8" i="4"/>
  <c r="X8" i="4"/>
  <c r="V8" i="4"/>
  <c r="A7" i="4"/>
  <c r="B7" i="4"/>
  <c r="M7" i="4" s="1"/>
  <c r="C7" i="4"/>
  <c r="D7" i="4"/>
  <c r="O7" i="4" s="1"/>
  <c r="E7" i="4"/>
  <c r="F7" i="4"/>
  <c r="Q7" i="4" s="1"/>
  <c r="G7" i="4"/>
  <c r="F2" i="4"/>
  <c r="G2" i="4"/>
  <c r="F3" i="4"/>
  <c r="G3" i="4"/>
  <c r="AA3" i="4" s="1"/>
  <c r="F4" i="4"/>
  <c r="G4" i="4"/>
  <c r="F5" i="4"/>
  <c r="G5" i="4"/>
  <c r="F6" i="4"/>
  <c r="G6" i="4"/>
  <c r="G1" i="4"/>
  <c r="AA1" i="4" s="1"/>
  <c r="S25" i="4"/>
  <c r="AB18" i="4"/>
  <c r="AB17" i="4"/>
  <c r="O25" i="4"/>
  <c r="S26" i="4"/>
  <c r="O26" i="4"/>
  <c r="AA6" i="4" l="1"/>
  <c r="AA5" i="4"/>
  <c r="AA4" i="4"/>
  <c r="AA2" i="4"/>
  <c r="AA7" i="4"/>
  <c r="Y7" i="4"/>
  <c r="W7" i="4"/>
  <c r="U7" i="4"/>
  <c r="R5" i="4"/>
  <c r="R3" i="4"/>
  <c r="R1" i="4"/>
  <c r="Z7" i="4"/>
  <c r="X7" i="4"/>
  <c r="V7" i="4"/>
  <c r="R7" i="4"/>
  <c r="P7" i="4"/>
  <c r="N7" i="4"/>
  <c r="L7" i="4"/>
  <c r="R6" i="4"/>
  <c r="R4" i="4"/>
  <c r="R2" i="4"/>
  <c r="AA25" i="4"/>
  <c r="R14" i="4"/>
  <c r="V24" i="4"/>
  <c r="V26" i="4"/>
  <c r="S12" i="4"/>
  <c r="L26" i="4"/>
  <c r="X26" i="4"/>
  <c r="AB23" i="4"/>
  <c r="R11" i="4"/>
  <c r="AA12" i="4"/>
  <c r="R18" i="4"/>
  <c r="R13" i="4"/>
  <c r="R23" i="4"/>
  <c r="B12" i="20"/>
  <c r="M26" i="4"/>
  <c r="S22" i="4"/>
  <c r="R24" i="4"/>
  <c r="B20" i="20"/>
  <c r="W26" i="4"/>
  <c r="R19" i="4"/>
  <c r="B32" i="20"/>
  <c r="AB25" i="4"/>
  <c r="P25" i="4"/>
  <c r="Z23" i="4"/>
  <c r="X23" i="4"/>
  <c r="Y23" i="4"/>
  <c r="AA22" i="4"/>
  <c r="N25" i="4"/>
  <c r="AA19" i="4"/>
  <c r="S21" i="4"/>
  <c r="AB22" i="4"/>
  <c r="M24" i="4"/>
  <c r="Q23" i="4"/>
  <c r="AB16" i="4"/>
  <c r="AA11" i="4"/>
  <c r="R12" i="4"/>
  <c r="Q26" i="4"/>
  <c r="AA23" i="4"/>
  <c r="AA21" i="4"/>
  <c r="B24" i="20"/>
  <c r="Q24" i="4"/>
  <c r="N24" i="4"/>
  <c r="S20" i="4"/>
  <c r="R15" i="4"/>
  <c r="AA14" i="4"/>
  <c r="Z24" i="4"/>
  <c r="P23" i="4"/>
  <c r="B28" i="20"/>
  <c r="W24" i="4"/>
  <c r="M23" i="4"/>
  <c r="Z26" i="4"/>
  <c r="P26" i="4"/>
  <c r="AB20" i="4"/>
  <c r="L24" i="4"/>
  <c r="Z25" i="4"/>
  <c r="N26" i="4"/>
  <c r="S15" i="4"/>
  <c r="Y24" i="4"/>
  <c r="R26" i="4"/>
  <c r="L25" i="4"/>
  <c r="AA24" i="4"/>
  <c r="Q25" i="4"/>
  <c r="B4" i="20"/>
  <c r="Y26" i="4"/>
  <c r="AB11" i="4"/>
  <c r="S23" i="4"/>
  <c r="AB24" i="4"/>
  <c r="AA20" i="4"/>
  <c r="W25" i="4"/>
  <c r="S17" i="4"/>
  <c r="N23" i="4"/>
  <c r="S24" i="4"/>
  <c r="X25" i="4"/>
  <c r="Y25" i="4"/>
  <c r="AA16" i="4"/>
  <c r="AA17" i="4"/>
  <c r="S14" i="4"/>
  <c r="AB15" i="4"/>
  <c r="R17" i="4"/>
  <c r="AA15" i="4"/>
  <c r="S11" i="4"/>
  <c r="P24" i="4"/>
  <c r="AA13" i="4"/>
  <c r="U26" i="4"/>
  <c r="V25" i="4"/>
  <c r="R20" i="4"/>
  <c r="U23" i="4"/>
  <c r="AB26" i="4"/>
  <c r="X24" i="4"/>
  <c r="L23" i="4"/>
  <c r="W23" i="4"/>
  <c r="R22" i="4"/>
  <c r="O23" i="4"/>
  <c r="AB19" i="4"/>
  <c r="AA18" i="4"/>
  <c r="S16" i="4"/>
  <c r="R25" i="4"/>
  <c r="O24" i="4"/>
  <c r="S18" i="4"/>
  <c r="AA26" i="4"/>
  <c r="B8" i="20"/>
  <c r="V23" i="4"/>
  <c r="S13" i="4"/>
  <c r="AB14" i="4"/>
  <c r="R21" i="4"/>
  <c r="U24" i="4"/>
  <c r="B16" i="20"/>
  <c r="AB13" i="4"/>
  <c r="R16" i="4"/>
  <c r="AB12" i="4"/>
  <c r="M25" i="4"/>
  <c r="U25" i="4"/>
  <c r="S19" i="4"/>
  <c r="AB21" i="4"/>
  <c r="P41" i="4" l="1"/>
  <c r="P42" i="4"/>
  <c r="O42" i="4"/>
  <c r="L40" i="4"/>
  <c r="L43" i="4"/>
  <c r="S31" i="4"/>
  <c r="R32" i="4"/>
  <c r="S41" i="4"/>
  <c r="S38" i="4"/>
  <c r="Q42" i="4"/>
  <c r="S34" i="4"/>
  <c r="Q40" i="4"/>
  <c r="R39" i="4"/>
  <c r="M40" i="4"/>
  <c r="S40" i="4"/>
  <c r="R38" i="4"/>
  <c r="R31" i="4"/>
  <c r="S39" i="4"/>
  <c r="S35" i="4"/>
  <c r="R41" i="4"/>
  <c r="R36" i="4"/>
  <c r="N42" i="4"/>
  <c r="N43" i="4"/>
  <c r="S37" i="4"/>
  <c r="R43" i="4"/>
  <c r="O41" i="4"/>
  <c r="R37" i="4"/>
  <c r="R35" i="4"/>
  <c r="S29" i="4"/>
  <c r="P43" i="4"/>
  <c r="O40" i="4"/>
  <c r="Q43" i="4"/>
  <c r="M42" i="4"/>
  <c r="S30" i="4"/>
  <c r="S33" i="4"/>
  <c r="S42" i="4"/>
  <c r="N41" i="4"/>
  <c r="S32" i="4"/>
  <c r="Q41" i="4"/>
  <c r="R28" i="4"/>
  <c r="R42" i="4"/>
  <c r="R40" i="4"/>
  <c r="R30" i="4"/>
  <c r="R33" i="4"/>
  <c r="R29" i="4"/>
  <c r="N40" i="4"/>
  <c r="O43" i="4"/>
  <c r="R34" i="4"/>
  <c r="M43" i="4"/>
  <c r="L42" i="4"/>
  <c r="S36" i="4"/>
  <c r="P40" i="4"/>
  <c r="M41" i="4"/>
  <c r="S28" i="4"/>
  <c r="L41" i="4"/>
  <c r="S43" i="4"/>
  <c r="F6" i="20" l="1"/>
  <c r="J10" i="20" s="1"/>
  <c r="N18" i="20" s="1"/>
  <c r="F14" i="20"/>
  <c r="B36" i="20" s="1"/>
  <c r="F22" i="20"/>
  <c r="J26" i="20" s="1"/>
  <c r="F30" i="20"/>
  <c r="B40" i="20" s="1"/>
  <c r="C35" i="16"/>
  <c r="C26" i="16"/>
  <c r="K10" i="17"/>
  <c r="G4" i="17"/>
  <c r="C41" i="17"/>
  <c r="H10" i="16"/>
  <c r="C27" i="16"/>
  <c r="H40" i="17"/>
  <c r="G12" i="17"/>
  <c r="F14" i="17"/>
  <c r="F10" i="16"/>
  <c r="C22" i="16"/>
  <c r="G14" i="17"/>
  <c r="H35" i="16"/>
  <c r="K6" i="17"/>
  <c r="H35" i="17"/>
  <c r="F6" i="17"/>
  <c r="I4" i="16"/>
  <c r="H19" i="16"/>
  <c r="H4" i="17"/>
  <c r="C40" i="17"/>
  <c r="H4" i="16"/>
  <c r="C34" i="16"/>
  <c r="I14" i="17"/>
  <c r="F10" i="17"/>
  <c r="C42" i="17"/>
  <c r="J4" i="16"/>
  <c r="K8" i="17"/>
  <c r="C25" i="17"/>
  <c r="K4" i="17"/>
  <c r="G4" i="16"/>
  <c r="H30" i="17"/>
  <c r="H36" i="17"/>
  <c r="C26" i="17"/>
  <c r="J10" i="16"/>
  <c r="G8" i="16"/>
  <c r="F8" i="16"/>
  <c r="H18" i="16"/>
  <c r="C20" i="17"/>
  <c r="I8" i="16"/>
  <c r="C22" i="17"/>
  <c r="H41" i="17"/>
  <c r="H10" i="17"/>
  <c r="H31" i="16"/>
  <c r="C37" i="17"/>
  <c r="F12" i="16"/>
  <c r="H22" i="17"/>
  <c r="G8" i="17"/>
  <c r="H27" i="17"/>
  <c r="F8" i="17"/>
  <c r="K12" i="17"/>
  <c r="J6" i="17"/>
  <c r="C23" i="16"/>
  <c r="H31" i="17"/>
  <c r="H25" i="17"/>
  <c r="H32" i="17"/>
  <c r="H34" i="16"/>
  <c r="I4" i="17"/>
  <c r="H12" i="17"/>
  <c r="J14" i="17"/>
  <c r="F12" i="17"/>
  <c r="H21" i="17"/>
  <c r="F6" i="16"/>
  <c r="H6" i="16"/>
  <c r="C31" i="16"/>
  <c r="H37" i="17"/>
  <c r="H12" i="16"/>
  <c r="C27" i="17"/>
  <c r="J8" i="16"/>
  <c r="G10" i="17"/>
  <c r="C18" i="16"/>
  <c r="C30" i="16"/>
  <c r="H14" i="17"/>
  <c r="I12" i="17"/>
  <c r="G10" i="16"/>
  <c r="H42" i="17"/>
  <c r="H23" i="16"/>
  <c r="I8" i="17"/>
  <c r="H26" i="17"/>
  <c r="J8" i="17"/>
  <c r="C19" i="16"/>
  <c r="C21" i="17"/>
  <c r="C36" i="17"/>
  <c r="H27" i="16"/>
  <c r="C31" i="17"/>
  <c r="I12" i="16"/>
  <c r="C32" i="17"/>
  <c r="J4" i="17"/>
  <c r="H26" i="16"/>
  <c r="J10" i="17"/>
  <c r="G12" i="16"/>
  <c r="H6" i="17"/>
  <c r="I6" i="16"/>
  <c r="H30" i="16"/>
  <c r="J6" i="16"/>
  <c r="C30" i="17"/>
  <c r="I6" i="17"/>
  <c r="C35" i="17"/>
  <c r="H22" i="16"/>
  <c r="H20" i="17"/>
  <c r="F38" i="20" l="1"/>
  <c r="A6" i="4"/>
  <c r="B6" i="4"/>
  <c r="C6" i="4"/>
  <c r="D6" i="4"/>
  <c r="E6" i="4"/>
  <c r="F1" i="4"/>
  <c r="K7" i="17"/>
  <c r="J11" i="17"/>
  <c r="K11" i="17"/>
  <c r="H7" i="16"/>
  <c r="F13" i="17"/>
  <c r="F15" i="17"/>
  <c r="I13" i="16"/>
  <c r="J9" i="16"/>
  <c r="H11" i="16"/>
  <c r="H13" i="16"/>
  <c r="K9" i="17"/>
  <c r="G15" i="17"/>
  <c r="G13" i="17"/>
  <c r="I5" i="16"/>
  <c r="G13" i="16"/>
  <c r="F11" i="16"/>
  <c r="F11" i="17"/>
  <c r="G11" i="16"/>
  <c r="H15" i="17"/>
  <c r="H13" i="17"/>
  <c r="H5" i="16"/>
  <c r="J9" i="17"/>
  <c r="F9" i="17"/>
  <c r="F9" i="16"/>
  <c r="J7" i="16"/>
  <c r="K5" i="17"/>
  <c r="J7" i="17"/>
  <c r="G11" i="17"/>
  <c r="I9" i="17"/>
  <c r="H5" i="17"/>
  <c r="I15" i="17"/>
  <c r="F7" i="17"/>
  <c r="G9" i="16"/>
  <c r="I7" i="17"/>
  <c r="F13" i="16"/>
  <c r="G5" i="16"/>
  <c r="I9" i="16"/>
  <c r="J5" i="17"/>
  <c r="H7" i="17"/>
  <c r="J11" i="16"/>
  <c r="G5" i="17"/>
  <c r="I5" i="17"/>
  <c r="F7" i="16"/>
  <c r="J5" i="16"/>
  <c r="I13" i="17"/>
  <c r="H11" i="17"/>
  <c r="G9" i="17"/>
  <c r="I7" i="16"/>
  <c r="K13" i="17"/>
  <c r="J15" i="17"/>
  <c r="L12" i="17" l="1"/>
  <c r="M13" i="17"/>
  <c r="L8" i="17"/>
  <c r="M9" i="17"/>
  <c r="L4" i="17"/>
  <c r="M5" i="17"/>
  <c r="K12" i="16"/>
  <c r="L13" i="16"/>
  <c r="K10" i="16"/>
  <c r="L11" i="16"/>
  <c r="K8" i="16"/>
  <c r="L9" i="16"/>
  <c r="K6" i="16"/>
  <c r="L7" i="16"/>
  <c r="K4" i="16"/>
  <c r="L5" i="16"/>
  <c r="L14" i="17"/>
  <c r="M15" i="17"/>
  <c r="L10" i="17"/>
  <c r="M11" i="17"/>
  <c r="M7" i="17"/>
  <c r="L6" i="17"/>
  <c r="A5" i="4" l="1"/>
  <c r="B5" i="4"/>
  <c r="C5" i="4"/>
  <c r="D5" i="4"/>
  <c r="E5" i="4"/>
  <c r="E1" i="4"/>
  <c r="E2" i="4"/>
  <c r="E3" i="4"/>
  <c r="E4" i="4"/>
  <c r="A4" i="4" l="1"/>
  <c r="B4" i="4"/>
  <c r="C4" i="4"/>
  <c r="D4" i="4"/>
  <c r="D1" i="4"/>
  <c r="D2" i="4"/>
  <c r="D3" i="4"/>
  <c r="Z2" i="4" l="1"/>
  <c r="Z4" i="4"/>
  <c r="Z6" i="4"/>
  <c r="V6" i="4"/>
  <c r="X6" i="4"/>
  <c r="Z1" i="4"/>
  <c r="Z3" i="4"/>
  <c r="Z5" i="4"/>
  <c r="U6" i="4"/>
  <c r="W6" i="4"/>
  <c r="Y6" i="4"/>
  <c r="Y2" i="4"/>
  <c r="Y4" i="4"/>
  <c r="U5" i="4"/>
  <c r="W5" i="4"/>
  <c r="Y1" i="4"/>
  <c r="Y3" i="4"/>
  <c r="Y5" i="4"/>
  <c r="V5" i="4"/>
  <c r="X5" i="4"/>
  <c r="O3" i="4"/>
  <c r="O2" i="4"/>
  <c r="X3" i="4"/>
  <c r="X1" i="4"/>
  <c r="W4" i="4"/>
  <c r="U4" i="4"/>
  <c r="L6" i="4"/>
  <c r="N6" i="4"/>
  <c r="P6" i="4"/>
  <c r="Q1" i="4"/>
  <c r="Q3" i="4"/>
  <c r="Q5" i="4"/>
  <c r="M6" i="4"/>
  <c r="O6" i="4"/>
  <c r="Q6" i="4"/>
  <c r="Q2" i="4"/>
  <c r="Q4" i="4"/>
  <c r="L5" i="4"/>
  <c r="N5" i="4"/>
  <c r="P5" i="4"/>
  <c r="P2" i="4"/>
  <c r="P4" i="4"/>
  <c r="M5" i="4"/>
  <c r="O5" i="4"/>
  <c r="P1" i="4"/>
  <c r="P3" i="4"/>
  <c r="M4" i="4"/>
  <c r="L4" i="4"/>
  <c r="N4" i="4"/>
  <c r="O4" i="4"/>
  <c r="O1" i="4"/>
  <c r="X2" i="4"/>
  <c r="X4" i="4"/>
  <c r="V4" i="4"/>
  <c r="Q11" i="4"/>
  <c r="P12" i="4"/>
  <c r="Q17" i="4"/>
  <c r="U18" i="4"/>
  <c r="L17" i="4"/>
  <c r="X20" i="4"/>
  <c r="U22" i="4"/>
  <c r="P16" i="4"/>
  <c r="P22" i="4"/>
  <c r="Y15" i="4"/>
  <c r="Z11" i="4"/>
  <c r="O21" i="4"/>
  <c r="L20" i="4"/>
  <c r="U17" i="4"/>
  <c r="P15" i="4"/>
  <c r="M19" i="4"/>
  <c r="X22" i="4"/>
  <c r="P17" i="4"/>
  <c r="P21" i="4"/>
  <c r="M22" i="4"/>
  <c r="W20" i="4"/>
  <c r="O11" i="4"/>
  <c r="X12" i="4"/>
  <c r="P18" i="4"/>
  <c r="W17" i="4"/>
  <c r="Q14" i="4"/>
  <c r="N22" i="4"/>
  <c r="Q21" i="4"/>
  <c r="Q16" i="4"/>
  <c r="Z18" i="4"/>
  <c r="X19" i="4"/>
  <c r="X13" i="4"/>
  <c r="W18" i="4"/>
  <c r="Z13" i="4"/>
  <c r="O12" i="4"/>
  <c r="Z17" i="4"/>
  <c r="O17" i="4"/>
  <c r="Q13" i="4"/>
  <c r="V18" i="4"/>
  <c r="Z22" i="4"/>
  <c r="M18" i="4"/>
  <c r="W22" i="4"/>
  <c r="Q20" i="4"/>
  <c r="Y11" i="4"/>
  <c r="Y16" i="4"/>
  <c r="X14" i="4"/>
  <c r="L19" i="4"/>
  <c r="X21" i="4"/>
  <c r="Y17" i="4"/>
  <c r="O13" i="4"/>
  <c r="Y18" i="4"/>
  <c r="O16" i="4"/>
  <c r="N20" i="4"/>
  <c r="V22" i="4"/>
  <c r="Y14" i="4"/>
  <c r="Y12" i="4"/>
  <c r="Q15" i="4"/>
  <c r="U19" i="4"/>
  <c r="W19" i="4"/>
  <c r="U20" i="4"/>
  <c r="O20" i="4"/>
  <c r="N18" i="4"/>
  <c r="X16" i="4"/>
  <c r="N17" i="4"/>
  <c r="M20" i="4"/>
  <c r="W21" i="4"/>
  <c r="N19" i="4"/>
  <c r="Y20" i="4"/>
  <c r="M21" i="4"/>
  <c r="L22" i="4"/>
  <c r="V21" i="4"/>
  <c r="N21" i="4"/>
  <c r="X11" i="4"/>
  <c r="O19" i="4"/>
  <c r="Z16" i="4"/>
  <c r="M17" i="4"/>
  <c r="Q19" i="4"/>
  <c r="V17" i="4"/>
  <c r="P14" i="4"/>
  <c r="O14" i="4"/>
  <c r="Q22" i="4"/>
  <c r="P20" i="4"/>
  <c r="Y19" i="4"/>
  <c r="Z19" i="4"/>
  <c r="Z20" i="4"/>
  <c r="X15" i="4"/>
  <c r="O15" i="4"/>
  <c r="Z21" i="4"/>
  <c r="V19" i="4"/>
  <c r="V20" i="4"/>
  <c r="X17" i="4"/>
  <c r="Z12" i="4"/>
  <c r="Y22" i="4"/>
  <c r="L21" i="4"/>
  <c r="Y13" i="4"/>
  <c r="O18" i="4"/>
  <c r="X18" i="4"/>
  <c r="Q18" i="4"/>
  <c r="Z15" i="4"/>
  <c r="O22" i="4"/>
  <c r="Q12" i="4"/>
  <c r="Z14" i="4"/>
  <c r="L18" i="4"/>
  <c r="P13" i="4"/>
  <c r="U21" i="4"/>
  <c r="P19" i="4"/>
  <c r="Y21" i="4"/>
  <c r="P11" i="4"/>
  <c r="Q32" i="4" l="1"/>
  <c r="P32" i="4"/>
  <c r="O37" i="4"/>
  <c r="P34" i="4"/>
  <c r="Q34" i="4"/>
  <c r="P39" i="4"/>
  <c r="L34" i="4"/>
  <c r="P37" i="4"/>
  <c r="Q38" i="4"/>
  <c r="Q29" i="4"/>
  <c r="O34" i="4"/>
  <c r="O33" i="4"/>
  <c r="Q35" i="4"/>
  <c r="O39" i="4"/>
  <c r="N35" i="4"/>
  <c r="N34" i="4"/>
  <c r="L35" i="4"/>
  <c r="M39" i="4"/>
  <c r="Q37" i="4"/>
  <c r="P30" i="4"/>
  <c r="L38" i="4"/>
  <c r="Q36" i="4"/>
  <c r="N36" i="4"/>
  <c r="Q33" i="4"/>
  <c r="O31" i="4"/>
  <c r="O35" i="4"/>
  <c r="O38" i="4"/>
  <c r="P31" i="4"/>
  <c r="P33" i="4"/>
  <c r="L36" i="4"/>
  <c r="P29" i="4"/>
  <c r="Q31" i="4"/>
  <c r="M36" i="4"/>
  <c r="O30" i="4"/>
  <c r="L37" i="4"/>
  <c r="N38" i="4"/>
  <c r="N39" i="4"/>
  <c r="M37" i="4"/>
  <c r="P36" i="4"/>
  <c r="M34" i="4"/>
  <c r="L39" i="4"/>
  <c r="P35" i="4"/>
  <c r="Q30" i="4"/>
  <c r="M35" i="4"/>
  <c r="N37" i="4"/>
  <c r="O36" i="4"/>
  <c r="O29" i="4"/>
  <c r="O32" i="4"/>
  <c r="P38" i="4"/>
  <c r="Q39" i="4"/>
  <c r="M38" i="4"/>
  <c r="O28" i="4"/>
  <c r="P28" i="4"/>
  <c r="Q28" i="4"/>
  <c r="A2" i="4"/>
  <c r="L2" i="4" s="1"/>
  <c r="B2" i="4"/>
  <c r="M2" i="4" s="1"/>
  <c r="C2" i="4"/>
  <c r="N2" i="4" s="1"/>
  <c r="A3" i="4"/>
  <c r="L3" i="4" s="1"/>
  <c r="B3" i="4"/>
  <c r="M3" i="4" s="1"/>
  <c r="C3" i="4"/>
  <c r="N3" i="4" s="1"/>
  <c r="C1" i="4"/>
  <c r="W1" i="4" s="1"/>
  <c r="A1" i="4"/>
  <c r="B1" i="4"/>
  <c r="M1" i="4" s="1"/>
  <c r="N13" i="4"/>
  <c r="N15" i="4"/>
  <c r="W11" i="4"/>
  <c r="M15" i="4"/>
  <c r="W12" i="4"/>
  <c r="M13" i="4"/>
  <c r="M14" i="4"/>
  <c r="M16" i="4"/>
  <c r="M12" i="4"/>
  <c r="N14" i="4"/>
  <c r="M11" i="4"/>
  <c r="N16" i="4"/>
  <c r="V2" i="4" l="1"/>
  <c r="L1" i="4"/>
  <c r="N1" i="4"/>
  <c r="U1" i="4"/>
  <c r="V1" i="4"/>
  <c r="V3" i="4"/>
  <c r="W2" i="4"/>
  <c r="U2" i="4"/>
  <c r="W3" i="4"/>
  <c r="U3" i="4"/>
  <c r="V16" i="4"/>
  <c r="L16" i="4"/>
  <c r="W15" i="4"/>
  <c r="V13" i="4"/>
  <c r="V14" i="4"/>
  <c r="L14" i="4"/>
  <c r="W13" i="4"/>
  <c r="V11" i="4"/>
  <c r="L12" i="4"/>
  <c r="L15" i="4"/>
  <c r="L11" i="4"/>
  <c r="U13" i="4"/>
  <c r="V12" i="4"/>
  <c r="V15" i="4"/>
  <c r="N12" i="4"/>
  <c r="U15" i="4"/>
  <c r="W14" i="4"/>
  <c r="U12" i="4"/>
  <c r="U11" i="4"/>
  <c r="U16" i="4"/>
  <c r="U14" i="4"/>
  <c r="N11" i="4"/>
  <c r="L13" i="4"/>
  <c r="W16" i="4"/>
  <c r="M32" i="4" l="1"/>
  <c r="M29" i="4"/>
  <c r="L33" i="4"/>
  <c r="L32" i="4"/>
  <c r="M31" i="4"/>
  <c r="N29" i="4"/>
  <c r="N30" i="4"/>
  <c r="L31" i="4"/>
  <c r="L30" i="4"/>
  <c r="M30" i="4"/>
  <c r="M33" i="4"/>
  <c r="N31" i="4"/>
  <c r="L29" i="4"/>
  <c r="N33" i="4"/>
  <c r="N32" i="4"/>
  <c r="M28" i="4"/>
  <c r="N28" i="4"/>
  <c r="L28" i="4"/>
</calcChain>
</file>

<file path=xl/sharedStrings.xml><?xml version="1.0" encoding="utf-8"?>
<sst xmlns="http://schemas.openxmlformats.org/spreadsheetml/2006/main" count="197" uniqueCount="42">
  <si>
    <t>Команда</t>
  </si>
  <si>
    <t>победы</t>
  </si>
  <si>
    <t>место</t>
  </si>
  <si>
    <t>доп</t>
  </si>
  <si>
    <t>Тур 1</t>
  </si>
  <si>
    <t>Тур 2</t>
  </si>
  <si>
    <t>Тур 3</t>
  </si>
  <si>
    <t/>
  </si>
  <si>
    <t>Тур 4</t>
  </si>
  <si>
    <t>Тур 5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</si>
  <si>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</si>
  <si>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дор.</t>
  </si>
  <si>
    <t>Лямунов</t>
  </si>
  <si>
    <t>Попов</t>
  </si>
  <si>
    <t>Елсакова А</t>
  </si>
  <si>
    <t>Горбунов А</t>
  </si>
  <si>
    <t>Гедройц-Юраго</t>
  </si>
  <si>
    <t>Пономаренко</t>
  </si>
  <si>
    <t>Багаутдинова</t>
  </si>
  <si>
    <t>Акулова</t>
  </si>
  <si>
    <t>Елсаков С</t>
  </si>
  <si>
    <t>Сендеров</t>
  </si>
  <si>
    <t>Тиханова</t>
  </si>
  <si>
    <t>Потапова</t>
  </si>
  <si>
    <t>Анухин</t>
  </si>
  <si>
    <t>Казанцева</t>
  </si>
  <si>
    <t>Мирошниченко</t>
  </si>
  <si>
    <t>Гуменюк</t>
  </si>
  <si>
    <t>Костюнин</t>
  </si>
  <si>
    <t>Большакова</t>
  </si>
  <si>
    <t>Домбровский</t>
  </si>
  <si>
    <t>Северов</t>
  </si>
  <si>
    <t>Пелевина В</t>
  </si>
  <si>
    <t>Абакумова</t>
  </si>
  <si>
    <t>Группа Д</t>
  </si>
  <si>
    <t>Группа А</t>
  </si>
  <si>
    <t>Группа В</t>
  </si>
  <si>
    <t>Группа С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</si>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</sst>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+##;\-##"/>
    <numFmt numFmtId="165" formatCode="\+##;\-##;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4"/>
      <color indexed="8"/>
      <name val="Cambria"/>
      <family val="1"/>
      <charset val="204"/>
      <scheme val="major"/>
    </font>
    <font>
      <sz val="16"/>
      <color theme="0" tint="-0.1499984740745262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3" borderId="0" xfId="0" applyFill="1"/>
    <xf numFmtId="0" fontId="2" fillId="2" borderId="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inden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indent="1"/>
    </xf>
    <xf numFmtId="0" fontId="3" fillId="0" borderId="28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0" borderId="30" xfId="0" applyFont="1" applyFill="1" applyBorder="1" applyAlignment="1">
      <alignment horizontal="left" vertical="center" wrapText="1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 indent="1"/>
    </xf>
    <xf numFmtId="0" fontId="3" fillId="0" borderId="34" xfId="0" applyFont="1" applyFill="1" applyBorder="1" applyAlignment="1">
      <alignment horizontal="left" vertical="center" wrapText="1" indent="1"/>
    </xf>
    <xf numFmtId="0" fontId="3" fillId="0" borderId="35" xfId="0" applyFont="1" applyFill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70" zoomScaleNormal="70" workbookViewId="0">
      <selection activeCell="M12" sqref="M12:M13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36" customHeight="1" x14ac:dyDescent="0.25">
      <c r="B1" s="52" t="s">
        <v>36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48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48" t="s">
        <v>1</v>
      </c>
      <c r="L3" s="1" t="s">
        <v>3</v>
      </c>
      <c r="M3" s="21" t="s">
        <v>2</v>
      </c>
    </row>
    <row r="4" spans="2:13" ht="24" customHeight="1" x14ac:dyDescent="0.25">
      <c r="B4" s="56">
        <v>1</v>
      </c>
      <c r="C4" s="58" t="s">
        <v>24</v>
      </c>
      <c r="D4" s="59"/>
      <c r="E4" s="60"/>
      <c r="F4" s="9" t="s">
        <v>7</v>
      </c>
      <c r="G4" s="5" t="str">
        <f ca="1">INDIRECT(ADDRESS(23,6))&amp;":"&amp;INDIRECT(ADDRESS(23,7))</f>
        <v>6:12</v>
      </c>
      <c r="H4" s="5" t="str">
        <f ca="1">INDIRECT(ADDRESS(26,7))&amp;":"&amp;INDIRECT(ADDRESS(26,6))</f>
        <v>9:7</v>
      </c>
      <c r="I4" s="5" t="str">
        <f ca="1">INDIRECT(ADDRESS(30,6))&amp;":"&amp;INDIRECT(ADDRESS(30,7))</f>
        <v>11:5</v>
      </c>
      <c r="J4" s="20" t="str">
        <f ca="1">INDIRECT(ADDRESS(35,7))&amp;":"&amp;INDIRECT(ADDRESS(35,6))</f>
        <v>13:2</v>
      </c>
      <c r="K4" s="64">
        <f ca="1">IF(COUNT(F5:J5)=0,"",COUNTIF(F5:J5,"&gt;0")+0.5*COUNTIF(F5:J5,0))</f>
        <v>3</v>
      </c>
      <c r="L4" s="23"/>
      <c r="M4" s="50">
        <v>2</v>
      </c>
    </row>
    <row r="5" spans="2:13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COLUMN())))=1,"",INDIRECT(ADDRESS(23,6))-INDIRECT(ADDRESS(23,7)))</f>
        <v>-6</v>
      </c>
      <c r="H5" s="16">
        <f ca="1">IF(LEN(INDIRECT(ADDRESS(ROW()-1, COLUMN())))=1,"",INDIRECT(ADDRESS(26,7))-INDIRECT(ADDRESS(26,6)))</f>
        <v>2</v>
      </c>
      <c r="I5" s="16">
        <f ca="1">IF(LEN(INDIRECT(ADDRESS(ROW()-1, COLUMN())))=1,"",INDIRECT(ADDRESS(30,6))-INDIRECT(ADDRESS(30,7)))</f>
        <v>6</v>
      </c>
      <c r="J5" s="17">
        <f ca="1">IF(LEN(INDIRECT(ADDRESS(ROW()-1, COLUMN())))=1,"",INDIRECT(ADDRESS(35,7))-INDIRECT(ADDRESS(35,6)))</f>
        <v>11</v>
      </c>
      <c r="K5" s="65"/>
      <c r="L5" s="16">
        <f ca="1">IF(COUNT(F5:J5)=0,"",SUM(F5:J5))</f>
        <v>13</v>
      </c>
      <c r="M5" s="51"/>
    </row>
    <row r="6" spans="2:13" ht="24" customHeight="1" x14ac:dyDescent="0.25">
      <c r="B6" s="66">
        <v>2</v>
      </c>
      <c r="C6" s="61" t="s">
        <v>25</v>
      </c>
      <c r="D6" s="62"/>
      <c r="E6" s="63"/>
      <c r="F6" s="11" t="str">
        <f ca="1">INDIRECT(ADDRESS(23,7))&amp;":"&amp;INDIRECT(ADDRESS(23,6))</f>
        <v>12:6</v>
      </c>
      <c r="G6" s="7" t="s">
        <v>7</v>
      </c>
      <c r="H6" s="6" t="str">
        <f ca="1">INDIRECT(ADDRESS(31,6))&amp;":"&amp;INDIRECT(ADDRESS(31,7))</f>
        <v>13:7</v>
      </c>
      <c r="I6" s="6" t="str">
        <f ca="1">INDIRECT(ADDRESS(34,7))&amp;":"&amp;INDIRECT(ADDRESS(34,6))</f>
        <v>9:10</v>
      </c>
      <c r="J6" s="10" t="str">
        <f ca="1">INDIRECT(ADDRESS(18,6))&amp;":"&amp;INDIRECT(ADDRESS(18,7))</f>
        <v>13:3</v>
      </c>
      <c r="K6" s="65">
        <f ca="1">IF(COUNT(F7:J7)=0,"",COUNTIF(F7:J7,"&gt;0")+0.5*COUNTIF(F7:J7,0))</f>
        <v>3</v>
      </c>
      <c r="L6" s="16"/>
      <c r="M6" s="51">
        <v>1</v>
      </c>
    </row>
    <row r="7" spans="2:13" ht="24" customHeight="1" x14ac:dyDescent="0.25">
      <c r="B7" s="57"/>
      <c r="C7" s="61"/>
      <c r="D7" s="62"/>
      <c r="E7" s="63"/>
      <c r="F7" s="22">
        <f ca="1">IF(LEN(INDIRECT(ADDRESS(ROW()-1, COLUMN())))=1,"",INDIRECT(ADDRESS(23,7))-INDIRECT(ADDRESS(23,6)))</f>
        <v>6</v>
      </c>
      <c r="G7" s="14" t="s">
        <v>7</v>
      </c>
      <c r="H7" s="16">
        <f ca="1">IF(LEN(INDIRECT(ADDRESS(ROW()-1, COLUMN())))=1,"",INDIRECT(ADDRESS(31,6))-INDIRECT(ADDRESS(31,7)))</f>
        <v>6</v>
      </c>
      <c r="I7" s="16">
        <f ca="1">IF(LEN(INDIRECT(ADDRESS(ROW()-1, COLUMN())))=1,"",INDIRECT(ADDRESS(34,7))-INDIRECT(ADDRESS(34,6)))</f>
        <v>-1</v>
      </c>
      <c r="J7" s="17">
        <f ca="1">IF(LEN(INDIRECT(ADDRESS(ROW()-1, COLUMN())))=1,"",INDIRECT(ADDRESS(18,6))-INDIRECT(ADDRESS(18,7)))</f>
        <v>10</v>
      </c>
      <c r="K7" s="65"/>
      <c r="L7" s="16">
        <f ca="1">IF(COUNT(F7:J7)=0,"",SUM(F7:J7))</f>
        <v>21</v>
      </c>
      <c r="M7" s="51"/>
    </row>
    <row r="8" spans="2:13" ht="24" customHeight="1" x14ac:dyDescent="0.25">
      <c r="B8" s="66">
        <v>3</v>
      </c>
      <c r="C8" s="61" t="s">
        <v>26</v>
      </c>
      <c r="D8" s="62"/>
      <c r="E8" s="63"/>
      <c r="F8" s="11" t="str">
        <f ca="1">INDIRECT(ADDRESS(26,6))&amp;":"&amp;INDIRECT(ADDRESS(26,7))</f>
        <v>7:9</v>
      </c>
      <c r="G8" s="6" t="str">
        <f ca="1">INDIRECT(ADDRESS(31,7))&amp;":"&amp;INDIRECT(ADDRESS(31,6))</f>
        <v>7:13</v>
      </c>
      <c r="H8" s="7" t="s">
        <v>7</v>
      </c>
      <c r="I8" s="6" t="str">
        <f ca="1">INDIRECT(ADDRESS(19,6))&amp;":"&amp;INDIRECT(ADDRESS(19,7))</f>
        <v>10:9</v>
      </c>
      <c r="J8" s="10" t="str">
        <f ca="1">INDIRECT(ADDRESS(22,7))&amp;":"&amp;INDIRECT(ADDRESS(22,6))</f>
        <v>13:7</v>
      </c>
      <c r="K8" s="65">
        <f ca="1">IF(COUNT(F9:J9)=0,"",COUNTIF(F9:J9,"&gt;0")+0.5*COUNTIF(F9:J9,0))</f>
        <v>2</v>
      </c>
      <c r="L8" s="16"/>
      <c r="M8" s="51">
        <v>3</v>
      </c>
    </row>
    <row r="9" spans="2:13" ht="24" customHeight="1" x14ac:dyDescent="0.25">
      <c r="B9" s="57"/>
      <c r="C9" s="61"/>
      <c r="D9" s="62"/>
      <c r="E9" s="63"/>
      <c r="F9" s="22">
        <f ca="1">IF(LEN(INDIRECT(ADDRESS(ROW()-1, COLUMN())))=1,"",INDIRECT(ADDRESS(26,6))-INDIRECT(ADDRESS(26,7)))</f>
        <v>-2</v>
      </c>
      <c r="G9" s="16">
        <f ca="1">IF(LEN(INDIRECT(ADDRESS(ROW()-1, COLUMN())))=1,"",INDIRECT(ADDRESS(31,7))-INDIRECT(ADDRESS(31,6)))</f>
        <v>-6</v>
      </c>
      <c r="H9" s="14" t="s">
        <v>7</v>
      </c>
      <c r="I9" s="16">
        <f ca="1">IF(LEN(INDIRECT(ADDRESS(ROW()-1, COLUMN())))=1,"",INDIRECT(ADDRESS(19,6))-INDIRECT(ADDRESS(19,7)))</f>
        <v>1</v>
      </c>
      <c r="J9" s="17">
        <f ca="1">IF(LEN(INDIRECT(ADDRESS(ROW()-1, COLUMN())))=1,"",INDIRECT(ADDRESS(22,7))-INDIRECT(ADDRESS(22,6)))</f>
        <v>6</v>
      </c>
      <c r="K9" s="65"/>
      <c r="L9" s="16">
        <f ca="1">IF(COUNT(F9:J9)=0,"",SUM(F9:J9))</f>
        <v>-1</v>
      </c>
      <c r="M9" s="51"/>
    </row>
    <row r="10" spans="2:13" ht="24" customHeight="1" x14ac:dyDescent="0.25">
      <c r="B10" s="66">
        <v>4</v>
      </c>
      <c r="C10" s="61" t="s">
        <v>27</v>
      </c>
      <c r="D10" s="62"/>
      <c r="E10" s="63"/>
      <c r="F10" s="11" t="str">
        <f ca="1">INDIRECT(ADDRESS(30,7))&amp;":"&amp;INDIRECT(ADDRESS(30,6))</f>
        <v>5:11</v>
      </c>
      <c r="G10" s="6" t="str">
        <f ca="1">INDIRECT(ADDRESS(34,6))&amp;":"&amp;INDIRECT(ADDRESS(34,7))</f>
        <v>10:9</v>
      </c>
      <c r="H10" s="6" t="str">
        <f ca="1">INDIRECT(ADDRESS(19,7))&amp;":"&amp;INDIRECT(ADDRESS(19,6))</f>
        <v>9:10</v>
      </c>
      <c r="I10" s="7" t="s">
        <v>7</v>
      </c>
      <c r="J10" s="10" t="str">
        <f ca="1">INDIRECT(ADDRESS(27,6))&amp;":"&amp;INDIRECT(ADDRESS(27,7))</f>
        <v>13:0</v>
      </c>
      <c r="K10" s="65">
        <f ca="1">IF(COUNT(F11:J11)=0,"",COUNTIF(F11:J11,"&gt;0")+0.5*COUNTIF(F11:J11,0))</f>
        <v>2</v>
      </c>
      <c r="L10" s="16"/>
      <c r="M10" s="51">
        <v>4</v>
      </c>
    </row>
    <row r="11" spans="2:13" ht="24" customHeight="1" x14ac:dyDescent="0.25">
      <c r="B11" s="57"/>
      <c r="C11" s="61"/>
      <c r="D11" s="62"/>
      <c r="E11" s="63"/>
      <c r="F11" s="22">
        <f ca="1">IF(LEN(INDIRECT(ADDRESS(ROW()-1, COLUMN())))=1,"",INDIRECT(ADDRESS(30,7))-INDIRECT(ADDRESS(30,6)))</f>
        <v>-6</v>
      </c>
      <c r="G11" s="16">
        <f ca="1">IF(LEN(INDIRECT(ADDRESS(ROW()-1, COLUMN())))=1,"",INDIRECT(ADDRESS(34,6))-INDIRECT(ADDRESS(34,7)))</f>
        <v>1</v>
      </c>
      <c r="H11" s="16">
        <f ca="1">IF(LEN(INDIRECT(ADDRESS(ROW()-1, COLUMN())))=1,"",INDIRECT(ADDRESS(19,7))-INDIRECT(ADDRESS(19,6)))</f>
        <v>-1</v>
      </c>
      <c r="I11" s="14" t="s">
        <v>7</v>
      </c>
      <c r="J11" s="17">
        <f ca="1">IF(LEN(INDIRECT(ADDRESS(ROW()-1, COLUMN())))=1,"",INDIRECT(ADDRESS(27,6))-INDIRECT(ADDRESS(27,7)))</f>
        <v>13</v>
      </c>
      <c r="K11" s="65"/>
      <c r="L11" s="16">
        <f ca="1">IF(COUNT(F11:J11)=0,"",SUM(F11:J11))</f>
        <v>7</v>
      </c>
      <c r="M11" s="51"/>
    </row>
    <row r="12" spans="2:13" ht="24" customHeight="1" x14ac:dyDescent="0.25">
      <c r="B12" s="66">
        <v>5</v>
      </c>
      <c r="C12" s="61" t="s">
        <v>28</v>
      </c>
      <c r="D12" s="62"/>
      <c r="E12" s="63"/>
      <c r="F12" s="11" t="str">
        <f ca="1">INDIRECT(ADDRESS(35,6))&amp;":"&amp;INDIRECT(ADDRESS(35,7))</f>
        <v>2:13</v>
      </c>
      <c r="G12" s="6" t="str">
        <f ca="1">INDIRECT(ADDRESS(18,7))&amp;":"&amp;INDIRECT(ADDRESS(18,6))</f>
        <v>3:13</v>
      </c>
      <c r="H12" s="6" t="str">
        <f ca="1">INDIRECT(ADDRESS(22,6))&amp;":"&amp;INDIRECT(ADDRESS(22,7))</f>
        <v>7:13</v>
      </c>
      <c r="I12" s="6" t="str">
        <f ca="1">INDIRECT(ADDRESS(27,7))&amp;":"&amp;INDIRECT(ADDRESS(27,6))</f>
        <v>0:13</v>
      </c>
      <c r="J12" s="12" t="s">
        <v>7</v>
      </c>
      <c r="K12" s="65">
        <f ca="1">IF(COUNT(F13:J13)=0,"",COUNTIF(F13:J13,"&gt;0")+0.5*COUNTIF(F13:J13,0))</f>
        <v>0</v>
      </c>
      <c r="L12" s="16"/>
      <c r="M12" s="51">
        <v>5</v>
      </c>
    </row>
    <row r="13" spans="2:13" ht="24" customHeight="1" thickBot="1" x14ac:dyDescent="0.3">
      <c r="B13" s="68"/>
      <c r="C13" s="69"/>
      <c r="D13" s="70"/>
      <c r="E13" s="71"/>
      <c r="F13" s="19">
        <f ca="1">IF(LEN(INDIRECT(ADDRESS(ROW()-1, COLUMN())))=1,"",INDIRECT(ADDRESS(35,6))-INDIRECT(ADDRESS(35,7)))</f>
        <v>-11</v>
      </c>
      <c r="G13" s="18">
        <f ca="1">IF(LEN(INDIRECT(ADDRESS(ROW()-1, COLUMN())))=1,"",INDIRECT(ADDRESS(18,7))-INDIRECT(ADDRESS(18,6)))</f>
        <v>-10</v>
      </c>
      <c r="H13" s="18">
        <f ca="1">IF(LEN(INDIRECT(ADDRESS(ROW()-1, COLUMN())))=1,"",INDIRECT(ADDRESS(22,6))-INDIRECT(ADDRESS(22,7)))</f>
        <v>-6</v>
      </c>
      <c r="I13" s="18">
        <f ca="1">IF(LEN(INDIRECT(ADDRESS(ROW()-1, COLUMN())))=1,"",INDIRECT(ADDRESS(27,7))-INDIRECT(ADDRESS(27,6)))</f>
        <v>-13</v>
      </c>
      <c r="J13" s="15" t="s">
        <v>7</v>
      </c>
      <c r="K13" s="72"/>
      <c r="L13" s="18">
        <f ca="1">IF(COUNT(F13:J13)=0,"",SUM(F13:J13))</f>
        <v>-40</v>
      </c>
      <c r="M13" s="73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40" customFormat="1" ht="30" customHeight="1" thickBot="1" x14ac:dyDescent="0.4">
      <c r="A17" s="39"/>
      <c r="B17" s="67" t="s">
        <v>4</v>
      </c>
      <c r="C17" s="67"/>
      <c r="D17" s="67"/>
      <c r="E17" s="67"/>
      <c r="F17" s="67"/>
      <c r="G17" s="67"/>
      <c r="H17" s="67"/>
      <c r="I17" s="67"/>
      <c r="J17" s="67"/>
      <c r="K17" s="67"/>
      <c r="M17" s="46"/>
    </row>
    <row r="18" spans="1:13" s="40" customFormat="1" ht="30" customHeight="1" thickBot="1" x14ac:dyDescent="0.4">
      <c r="A18" s="39"/>
      <c r="B18" s="44">
        <v>2</v>
      </c>
      <c r="C18" s="74" t="str">
        <f ca="1">IF(ISBLANK(INDIRECT(ADDRESS(B18*2+2,3))),"",INDIRECT(ADDRESS(B18*2+2,3)))</f>
        <v>Казанцева</v>
      </c>
      <c r="D18" s="74"/>
      <c r="E18" s="75"/>
      <c r="F18" s="41">
        <v>13</v>
      </c>
      <c r="G18" s="42">
        <v>3</v>
      </c>
      <c r="H18" s="76" t="str">
        <f ca="1">IF(ISBLANK(INDIRECT(ADDRESS(K18*2+2,3))),"",INDIRECT(ADDRESS(K18*2+2,3)))</f>
        <v>Костюнин</v>
      </c>
      <c r="I18" s="74"/>
      <c r="J18" s="74"/>
      <c r="K18" s="44">
        <v>5</v>
      </c>
      <c r="L18" s="43" t="s">
        <v>11</v>
      </c>
      <c r="M18" s="47"/>
    </row>
    <row r="19" spans="1:13" s="40" customFormat="1" ht="30" customHeight="1" thickBot="1" x14ac:dyDescent="0.4">
      <c r="A19" s="39"/>
      <c r="B19" s="44">
        <v>3</v>
      </c>
      <c r="C19" s="74" t="str">
        <f ca="1">IF(ISBLANK(INDIRECT(ADDRESS(B19*2+2,3))),"",INDIRECT(ADDRESS(B19*2+2,3)))</f>
        <v>Мирошниченко</v>
      </c>
      <c r="D19" s="74"/>
      <c r="E19" s="75"/>
      <c r="F19" s="41">
        <v>10</v>
      </c>
      <c r="G19" s="42">
        <v>9</v>
      </c>
      <c r="H19" s="76" t="str">
        <f ca="1">IF(ISBLANK(INDIRECT(ADDRESS(K19*2+2,3))),"",INDIRECT(ADDRESS(K19*2+2,3)))</f>
        <v>Гуменюк</v>
      </c>
      <c r="I19" s="74"/>
      <c r="J19" s="74"/>
      <c r="K19" s="44">
        <v>4</v>
      </c>
      <c r="L19" s="43" t="s">
        <v>11</v>
      </c>
      <c r="M19" s="47"/>
    </row>
    <row r="20" spans="1:13" s="40" customFormat="1" ht="30" customHeight="1" x14ac:dyDescent="0.35">
      <c r="A20" s="39"/>
      <c r="M20" s="45"/>
    </row>
    <row r="21" spans="1:13" s="40" customFormat="1" ht="30" customHeight="1" thickBot="1" x14ac:dyDescent="0.4">
      <c r="A21" s="39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7"/>
      <c r="M21" s="45"/>
    </row>
    <row r="22" spans="1:13" s="40" customFormat="1" ht="30" customHeight="1" thickBot="1" x14ac:dyDescent="0.4">
      <c r="A22" s="39"/>
      <c r="B22" s="44">
        <v>5</v>
      </c>
      <c r="C22" s="74" t="str">
        <f ca="1">IF(ISBLANK(INDIRECT(ADDRESS(B22*2+2,3))),"",INDIRECT(ADDRESS(B22*2+2,3)))</f>
        <v>Костюнин</v>
      </c>
      <c r="D22" s="74"/>
      <c r="E22" s="75"/>
      <c r="F22" s="41">
        <v>7</v>
      </c>
      <c r="G22" s="42">
        <v>13</v>
      </c>
      <c r="H22" s="76" t="str">
        <f ca="1">IF(ISBLANK(INDIRECT(ADDRESS(K22*2+2,3))),"",INDIRECT(ADDRESS(K22*2+2,3)))</f>
        <v>Мирошниченко</v>
      </c>
      <c r="I22" s="74"/>
      <c r="J22" s="74"/>
      <c r="K22" s="44">
        <v>3</v>
      </c>
      <c r="L22" s="43" t="s">
        <v>11</v>
      </c>
      <c r="M22" s="47"/>
    </row>
    <row r="23" spans="1:13" s="40" customFormat="1" ht="30" customHeight="1" thickBot="1" x14ac:dyDescent="0.4">
      <c r="A23" s="39"/>
      <c r="B23" s="44">
        <v>1</v>
      </c>
      <c r="C23" s="74" t="str">
        <f ca="1">IF(ISBLANK(INDIRECT(ADDRESS(B23*2+2,3))),"",INDIRECT(ADDRESS(B23*2+2,3)))</f>
        <v>Анухин</v>
      </c>
      <c r="D23" s="74"/>
      <c r="E23" s="75"/>
      <c r="F23" s="41">
        <v>6</v>
      </c>
      <c r="G23" s="42">
        <v>12</v>
      </c>
      <c r="H23" s="76" t="str">
        <f ca="1">IF(ISBLANK(INDIRECT(ADDRESS(K23*2+2,3))),"",INDIRECT(ADDRESS(K23*2+2,3)))</f>
        <v>Казанцева</v>
      </c>
      <c r="I23" s="74"/>
      <c r="J23" s="74"/>
      <c r="K23" s="44">
        <v>2</v>
      </c>
      <c r="L23" s="43" t="s">
        <v>11</v>
      </c>
      <c r="M23" s="47"/>
    </row>
    <row r="24" spans="1:13" s="40" customFormat="1" ht="30" customHeight="1" x14ac:dyDescent="0.35">
      <c r="A24" s="39"/>
      <c r="M24" s="45"/>
    </row>
    <row r="25" spans="1:13" s="40" customFormat="1" ht="30" customHeight="1" thickBot="1" x14ac:dyDescent="0.4">
      <c r="A25" s="39"/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M25" s="45"/>
    </row>
    <row r="26" spans="1:13" s="40" customFormat="1" ht="30" customHeight="1" thickBot="1" x14ac:dyDescent="0.4">
      <c r="A26" s="39"/>
      <c r="B26" s="44">
        <v>3</v>
      </c>
      <c r="C26" s="74" t="str">
        <f ca="1">IF(ISBLANK(INDIRECT(ADDRESS(B26*2+2,3))),"",INDIRECT(ADDRESS(B26*2+2,3)))</f>
        <v>Мирошниченко</v>
      </c>
      <c r="D26" s="74"/>
      <c r="E26" s="75"/>
      <c r="F26" s="41">
        <v>7</v>
      </c>
      <c r="G26" s="42">
        <v>9</v>
      </c>
      <c r="H26" s="76" t="str">
        <f ca="1">IF(ISBLANK(INDIRECT(ADDRESS(K26*2+2,3))),"",INDIRECT(ADDRESS(K26*2+2,3)))</f>
        <v>Анухин</v>
      </c>
      <c r="I26" s="74"/>
      <c r="J26" s="74"/>
      <c r="K26" s="44">
        <v>1</v>
      </c>
      <c r="L26" s="43" t="s">
        <v>11</v>
      </c>
      <c r="M26" s="47"/>
    </row>
    <row r="27" spans="1:13" s="40" customFormat="1" ht="30" customHeight="1" thickBot="1" x14ac:dyDescent="0.4">
      <c r="A27" s="39"/>
      <c r="B27" s="44">
        <v>4</v>
      </c>
      <c r="C27" s="74" t="str">
        <f ca="1">IF(ISBLANK(INDIRECT(ADDRESS(B27*2+2,3))),"",INDIRECT(ADDRESS(B27*2+2,3)))</f>
        <v>Гуменюк</v>
      </c>
      <c r="D27" s="74"/>
      <c r="E27" s="75"/>
      <c r="F27" s="41">
        <v>13</v>
      </c>
      <c r="G27" s="42">
        <v>0</v>
      </c>
      <c r="H27" s="76" t="str">
        <f ca="1">IF(ISBLANK(INDIRECT(ADDRESS(K27*2+2,3))),"",INDIRECT(ADDRESS(K27*2+2,3)))</f>
        <v>Костюнин</v>
      </c>
      <c r="I27" s="74"/>
      <c r="J27" s="74"/>
      <c r="K27" s="44">
        <v>5</v>
      </c>
      <c r="L27" s="43" t="s">
        <v>11</v>
      </c>
      <c r="M27" s="47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8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1</v>
      </c>
      <c r="C30" s="74" t="str">
        <f ca="1">IF(ISBLANK(INDIRECT(ADDRESS(B30*2+2,3))),"",INDIRECT(ADDRESS(B30*2+2,3)))</f>
        <v>Анухин</v>
      </c>
      <c r="D30" s="74"/>
      <c r="E30" s="75"/>
      <c r="F30" s="41">
        <v>11</v>
      </c>
      <c r="G30" s="42">
        <v>5</v>
      </c>
      <c r="H30" s="76" t="str">
        <f ca="1">IF(ISBLANK(INDIRECT(ADDRESS(K30*2+2,3))),"",INDIRECT(ADDRESS(K30*2+2,3)))</f>
        <v>Гуменюк</v>
      </c>
      <c r="I30" s="74"/>
      <c r="J30" s="74"/>
      <c r="K30" s="44">
        <v>4</v>
      </c>
      <c r="L30" s="43" t="s">
        <v>11</v>
      </c>
      <c r="M30" s="47"/>
    </row>
    <row r="31" spans="1:13" s="40" customFormat="1" ht="30" customHeight="1" thickBot="1" x14ac:dyDescent="0.4">
      <c r="A31" s="39"/>
      <c r="B31" s="44">
        <v>2</v>
      </c>
      <c r="C31" s="74" t="str">
        <f ca="1">IF(ISBLANK(INDIRECT(ADDRESS(B31*2+2,3))),"",INDIRECT(ADDRESS(B31*2+2,3)))</f>
        <v>Казанцева</v>
      </c>
      <c r="D31" s="74"/>
      <c r="E31" s="75"/>
      <c r="F31" s="41">
        <v>13</v>
      </c>
      <c r="G31" s="42">
        <v>7</v>
      </c>
      <c r="H31" s="76" t="str">
        <f ca="1">IF(ISBLANK(INDIRECT(ADDRESS(K31*2+2,3))),"",INDIRECT(ADDRESS(K31*2+2,3)))</f>
        <v>Мирошниченко</v>
      </c>
      <c r="I31" s="74"/>
      <c r="J31" s="74"/>
      <c r="K31" s="44">
        <v>3</v>
      </c>
      <c r="L31" s="43" t="s">
        <v>11</v>
      </c>
      <c r="M31" s="47"/>
    </row>
    <row r="32" spans="1:13" s="40" customFormat="1" ht="30" customHeight="1" x14ac:dyDescent="0.35">
      <c r="A32" s="39"/>
      <c r="M32" s="45"/>
    </row>
    <row r="33" spans="1:13" s="40" customFormat="1" ht="30" customHeight="1" thickBot="1" x14ac:dyDescent="0.4">
      <c r="A33" s="39"/>
      <c r="B33" s="67" t="s">
        <v>9</v>
      </c>
      <c r="C33" s="67"/>
      <c r="D33" s="67"/>
      <c r="E33" s="67"/>
      <c r="F33" s="67"/>
      <c r="G33" s="67"/>
      <c r="H33" s="67"/>
      <c r="I33" s="67"/>
      <c r="J33" s="67"/>
      <c r="K33" s="67"/>
      <c r="M33" s="45"/>
    </row>
    <row r="34" spans="1:13" s="40" customFormat="1" ht="30" customHeight="1" thickBot="1" x14ac:dyDescent="0.4">
      <c r="A34" s="39"/>
      <c r="B34" s="44">
        <v>4</v>
      </c>
      <c r="C34" s="74" t="str">
        <f ca="1">IF(ISBLANK(INDIRECT(ADDRESS(B34*2+2,3))),"",INDIRECT(ADDRESS(B34*2+2,3)))</f>
        <v>Гуменюк</v>
      </c>
      <c r="D34" s="74"/>
      <c r="E34" s="75"/>
      <c r="F34" s="41">
        <v>10</v>
      </c>
      <c r="G34" s="42">
        <v>9</v>
      </c>
      <c r="H34" s="76" t="str">
        <f ca="1">IF(ISBLANK(INDIRECT(ADDRESS(K34*2+2,3))),"",INDIRECT(ADDRESS(K34*2+2,3)))</f>
        <v>Казанцева</v>
      </c>
      <c r="I34" s="74"/>
      <c r="J34" s="74"/>
      <c r="K34" s="44">
        <v>2</v>
      </c>
      <c r="L34" s="43" t="s">
        <v>11</v>
      </c>
      <c r="M34" s="47"/>
    </row>
    <row r="35" spans="1:13" s="40" customFormat="1" ht="30" customHeight="1" thickBot="1" x14ac:dyDescent="0.4">
      <c r="A35" s="39"/>
      <c r="B35" s="44">
        <v>5</v>
      </c>
      <c r="C35" s="74" t="str">
        <f ca="1">IF(ISBLANK(INDIRECT(ADDRESS(B35*2+2,3))),"",INDIRECT(ADDRESS(B35*2+2,3)))</f>
        <v>Костюнин</v>
      </c>
      <c r="D35" s="74"/>
      <c r="E35" s="75"/>
      <c r="F35" s="41">
        <v>2</v>
      </c>
      <c r="G35" s="42">
        <v>13</v>
      </c>
      <c r="H35" s="76" t="str">
        <f ca="1">IF(ISBLANK(INDIRECT(ADDRESS(K35*2+2,3))),"",INDIRECT(ADDRESS(K35*2+2,3)))</f>
        <v>Анухин</v>
      </c>
      <c r="I35" s="74"/>
      <c r="J35" s="74"/>
      <c r="K35" s="44">
        <v>1</v>
      </c>
      <c r="L35" s="43" t="s">
        <v>11</v>
      </c>
      <c r="M35" s="47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35"/>
  <sheetViews>
    <sheetView zoomScale="70" zoomScaleNormal="70" workbookViewId="0">
      <selection activeCell="O10" sqref="O10"/>
    </sheetView>
  </sheetViews>
  <sheetFormatPr defaultRowHeight="15" x14ac:dyDescent="0.25"/>
  <cols>
    <col min="1" max="1" width="4" style="37" customWidth="1"/>
    <col min="2" max="12" width="10.28515625" customWidth="1"/>
    <col min="13" max="13" width="10.28515625" style="35" customWidth="1"/>
    <col min="14" max="15" width="10.28515625" customWidth="1"/>
  </cols>
  <sheetData>
    <row r="1" spans="2:13" ht="36" customHeight="1" x14ac:dyDescent="0.25">
      <c r="B1" s="52" t="s">
        <v>37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3" ht="15.75" thickBot="1" x14ac:dyDescent="0.3">
      <c r="M2"/>
    </row>
    <row r="3" spans="2:13" ht="30" customHeight="1" thickBot="1" x14ac:dyDescent="0.3">
      <c r="B3" s="24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4" t="s">
        <v>1</v>
      </c>
      <c r="L3" s="1" t="s">
        <v>3</v>
      </c>
      <c r="M3" s="21" t="s">
        <v>2</v>
      </c>
    </row>
    <row r="4" spans="2:13" ht="24" customHeight="1" x14ac:dyDescent="0.25">
      <c r="B4" s="56">
        <v>1</v>
      </c>
      <c r="C4" s="58" t="s">
        <v>29</v>
      </c>
      <c r="D4" s="59"/>
      <c r="E4" s="60"/>
      <c r="F4" s="9" t="s">
        <v>7</v>
      </c>
      <c r="G4" s="5" t="str">
        <f ca="1">INDIRECT(ADDRESS(23,6))&amp;":"&amp;INDIRECT(ADDRESS(23,7))</f>
        <v>8:9</v>
      </c>
      <c r="H4" s="5" t="str">
        <f ca="1">INDIRECT(ADDRESS(26,7))&amp;":"&amp;INDIRECT(ADDRESS(26,6))</f>
        <v>13:8</v>
      </c>
      <c r="I4" s="5" t="str">
        <f ca="1">INDIRECT(ADDRESS(30,6))&amp;":"&amp;INDIRECT(ADDRESS(30,7))</f>
        <v>7:9</v>
      </c>
      <c r="J4" s="20" t="str">
        <f ca="1">INDIRECT(ADDRESS(35,7))&amp;":"&amp;INDIRECT(ADDRESS(35,6))</f>
        <v>6:13</v>
      </c>
      <c r="K4" s="64">
        <f ca="1">IF(COUNT(F5:J5)=0,"",COUNTIF(F5:J5,"&gt;0")+0.5*COUNTIF(F5:J5,0))</f>
        <v>1</v>
      </c>
      <c r="L4" s="23"/>
      <c r="M4" s="50">
        <v>5</v>
      </c>
    </row>
    <row r="5" spans="2:13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COLUMN())))=1,"",INDIRECT(ADDRESS(23,6))-INDIRECT(ADDRESS(23,7)))</f>
        <v>-1</v>
      </c>
      <c r="H5" s="16">
        <f ca="1">IF(LEN(INDIRECT(ADDRESS(ROW()-1, COLUMN())))=1,"",INDIRECT(ADDRESS(26,7))-INDIRECT(ADDRESS(26,6)))</f>
        <v>5</v>
      </c>
      <c r="I5" s="16">
        <f ca="1">IF(LEN(INDIRECT(ADDRESS(ROW()-1, COLUMN())))=1,"",INDIRECT(ADDRESS(30,6))-INDIRECT(ADDRESS(30,7)))</f>
        <v>-2</v>
      </c>
      <c r="J5" s="17">
        <f ca="1">IF(LEN(INDIRECT(ADDRESS(ROW()-1, COLUMN())))=1,"",INDIRECT(ADDRESS(35,7))-INDIRECT(ADDRESS(35,6)))</f>
        <v>-7</v>
      </c>
      <c r="K5" s="65"/>
      <c r="L5" s="16">
        <f ca="1">IF(COUNT(F5:J5)=0,"",SUM(F5:J5))</f>
        <v>-5</v>
      </c>
      <c r="M5" s="51"/>
    </row>
    <row r="6" spans="2:13" ht="24" customHeight="1" x14ac:dyDescent="0.25">
      <c r="B6" s="66">
        <v>2</v>
      </c>
      <c r="C6" s="61" t="s">
        <v>30</v>
      </c>
      <c r="D6" s="62"/>
      <c r="E6" s="63"/>
      <c r="F6" s="11" t="str">
        <f ca="1">INDIRECT(ADDRESS(23,7))&amp;":"&amp;INDIRECT(ADDRESS(23,6))</f>
        <v>9:8</v>
      </c>
      <c r="G6" s="7" t="s">
        <v>7</v>
      </c>
      <c r="H6" s="6" t="str">
        <f ca="1">INDIRECT(ADDRESS(31,6))&amp;":"&amp;INDIRECT(ADDRESS(31,7))</f>
        <v>8:11</v>
      </c>
      <c r="I6" s="6" t="str">
        <f ca="1">INDIRECT(ADDRESS(34,7))&amp;":"&amp;INDIRECT(ADDRESS(34,6))</f>
        <v>7:13</v>
      </c>
      <c r="J6" s="10" t="str">
        <f ca="1">INDIRECT(ADDRESS(18,6))&amp;":"&amp;INDIRECT(ADDRESS(18,7))</f>
        <v>5:13</v>
      </c>
      <c r="K6" s="65">
        <f ca="1">IF(COUNT(F7:J7)=0,"",COUNTIF(F7:J7,"&gt;0")+0.5*COUNTIF(F7:J7,0))</f>
        <v>1</v>
      </c>
      <c r="L6" s="16"/>
      <c r="M6" s="51">
        <v>4</v>
      </c>
    </row>
    <row r="7" spans="2:13" ht="24" customHeight="1" x14ac:dyDescent="0.25">
      <c r="B7" s="57"/>
      <c r="C7" s="61"/>
      <c r="D7" s="62"/>
      <c r="E7" s="63"/>
      <c r="F7" s="22">
        <f ca="1">IF(LEN(INDIRECT(ADDRESS(ROW()-1, COLUMN())))=1,"",INDIRECT(ADDRESS(23,7))-INDIRECT(ADDRESS(23,6)))</f>
        <v>1</v>
      </c>
      <c r="G7" s="14" t="s">
        <v>7</v>
      </c>
      <c r="H7" s="16">
        <f ca="1">IF(LEN(INDIRECT(ADDRESS(ROW()-1, COLUMN())))=1,"",INDIRECT(ADDRESS(31,6))-INDIRECT(ADDRESS(31,7)))</f>
        <v>-3</v>
      </c>
      <c r="I7" s="16">
        <f ca="1">IF(LEN(INDIRECT(ADDRESS(ROW()-1, COLUMN())))=1,"",INDIRECT(ADDRESS(34,7))-INDIRECT(ADDRESS(34,6)))</f>
        <v>-6</v>
      </c>
      <c r="J7" s="17">
        <f ca="1">IF(LEN(INDIRECT(ADDRESS(ROW()-1, COLUMN())))=1,"",INDIRECT(ADDRESS(18,6))-INDIRECT(ADDRESS(18,7)))</f>
        <v>-8</v>
      </c>
      <c r="K7" s="65"/>
      <c r="L7" s="16">
        <f ca="1">IF(COUNT(F7:J7)=0,"",SUM(F7:J7))</f>
        <v>-16</v>
      </c>
      <c r="M7" s="51"/>
    </row>
    <row r="8" spans="2:13" ht="24" customHeight="1" x14ac:dyDescent="0.25">
      <c r="B8" s="66">
        <v>3</v>
      </c>
      <c r="C8" s="61" t="s">
        <v>31</v>
      </c>
      <c r="D8" s="62"/>
      <c r="E8" s="63"/>
      <c r="F8" s="11" t="str">
        <f ca="1">INDIRECT(ADDRESS(26,6))&amp;":"&amp;INDIRECT(ADDRESS(26,7))</f>
        <v>8:13</v>
      </c>
      <c r="G8" s="6" t="str">
        <f ca="1">INDIRECT(ADDRESS(31,7))&amp;":"&amp;INDIRECT(ADDRESS(31,6))</f>
        <v>11:8</v>
      </c>
      <c r="H8" s="7" t="s">
        <v>7</v>
      </c>
      <c r="I8" s="6" t="str">
        <f ca="1">INDIRECT(ADDRESS(19,6))&amp;":"&amp;INDIRECT(ADDRESS(19,7))</f>
        <v>6:13</v>
      </c>
      <c r="J8" s="10" t="str">
        <f ca="1">INDIRECT(ADDRESS(22,7))&amp;":"&amp;INDIRECT(ADDRESS(22,6))</f>
        <v>13:3</v>
      </c>
      <c r="K8" s="65">
        <f ca="1">IF(COUNT(F9:J9)=0,"",COUNTIF(F9:J9,"&gt;0")+0.5*COUNTIF(F9:J9,0))</f>
        <v>2</v>
      </c>
      <c r="L8" s="16"/>
      <c r="M8" s="51">
        <v>2</v>
      </c>
    </row>
    <row r="9" spans="2:13" ht="24" customHeight="1" x14ac:dyDescent="0.25">
      <c r="B9" s="57"/>
      <c r="C9" s="61"/>
      <c r="D9" s="62"/>
      <c r="E9" s="63"/>
      <c r="F9" s="22">
        <f ca="1">IF(LEN(INDIRECT(ADDRESS(ROW()-1, COLUMN())))=1,"",INDIRECT(ADDRESS(26,6))-INDIRECT(ADDRESS(26,7)))</f>
        <v>-5</v>
      </c>
      <c r="G9" s="16">
        <f ca="1">IF(LEN(INDIRECT(ADDRESS(ROW()-1, COLUMN())))=1,"",INDIRECT(ADDRESS(31,7))-INDIRECT(ADDRESS(31,6)))</f>
        <v>3</v>
      </c>
      <c r="H9" s="14" t="s">
        <v>7</v>
      </c>
      <c r="I9" s="16">
        <f ca="1">IF(LEN(INDIRECT(ADDRESS(ROW()-1, COLUMN())))=1,"",INDIRECT(ADDRESS(19,6))-INDIRECT(ADDRESS(19,7)))</f>
        <v>-7</v>
      </c>
      <c r="J9" s="17">
        <f ca="1">IF(LEN(INDIRECT(ADDRESS(ROW()-1, COLUMN())))=1,"",INDIRECT(ADDRESS(22,7))-INDIRECT(ADDRESS(22,6)))</f>
        <v>10</v>
      </c>
      <c r="K9" s="65"/>
      <c r="L9" s="16">
        <f ca="1">IF(COUNT(F9:J9)=0,"",SUM(F9:J9))</f>
        <v>1</v>
      </c>
      <c r="M9" s="51"/>
    </row>
    <row r="10" spans="2:13" ht="24" customHeight="1" x14ac:dyDescent="0.25">
      <c r="B10" s="66">
        <v>4</v>
      </c>
      <c r="C10" s="61" t="s">
        <v>33</v>
      </c>
      <c r="D10" s="62"/>
      <c r="E10" s="63"/>
      <c r="F10" s="11" t="str">
        <f ca="1">INDIRECT(ADDRESS(30,7))&amp;":"&amp;INDIRECT(ADDRESS(30,6))</f>
        <v>9:7</v>
      </c>
      <c r="G10" s="6" t="str">
        <f ca="1">INDIRECT(ADDRESS(34,6))&amp;":"&amp;INDIRECT(ADDRESS(34,7))</f>
        <v>13:7</v>
      </c>
      <c r="H10" s="6" t="str">
        <f ca="1">INDIRECT(ADDRESS(19,7))&amp;":"&amp;INDIRECT(ADDRESS(19,6))</f>
        <v>13:6</v>
      </c>
      <c r="I10" s="7" t="s">
        <v>7</v>
      </c>
      <c r="J10" s="10" t="str">
        <f ca="1">INDIRECT(ADDRESS(27,6))&amp;":"&amp;INDIRECT(ADDRESS(27,7))</f>
        <v>13:4</v>
      </c>
      <c r="K10" s="65">
        <f ca="1">IF(COUNT(F11:J11)=0,"",COUNTIF(F11:J11,"&gt;0")+0.5*COUNTIF(F11:J11,0))</f>
        <v>4</v>
      </c>
      <c r="L10" s="16"/>
      <c r="M10" s="51">
        <v>1</v>
      </c>
    </row>
    <row r="11" spans="2:13" ht="24" customHeight="1" x14ac:dyDescent="0.25">
      <c r="B11" s="57"/>
      <c r="C11" s="61"/>
      <c r="D11" s="62"/>
      <c r="E11" s="63"/>
      <c r="F11" s="22">
        <f ca="1">IF(LEN(INDIRECT(ADDRESS(ROW()-1, COLUMN())))=1,"",INDIRECT(ADDRESS(30,7))-INDIRECT(ADDRESS(30,6)))</f>
        <v>2</v>
      </c>
      <c r="G11" s="16">
        <f ca="1">IF(LEN(INDIRECT(ADDRESS(ROW()-1, COLUMN())))=1,"",INDIRECT(ADDRESS(34,6))-INDIRECT(ADDRESS(34,7)))</f>
        <v>6</v>
      </c>
      <c r="H11" s="16">
        <f ca="1">IF(LEN(INDIRECT(ADDRESS(ROW()-1, COLUMN())))=1,"",INDIRECT(ADDRESS(19,7))-INDIRECT(ADDRESS(19,6)))</f>
        <v>7</v>
      </c>
      <c r="I11" s="14" t="s">
        <v>7</v>
      </c>
      <c r="J11" s="17">
        <f ca="1">IF(LEN(INDIRECT(ADDRESS(ROW()-1, COLUMN())))=1,"",INDIRECT(ADDRESS(27,6))-INDIRECT(ADDRESS(27,7)))</f>
        <v>9</v>
      </c>
      <c r="K11" s="65"/>
      <c r="L11" s="16">
        <f ca="1">IF(COUNT(F11:J11)=0,"",SUM(F11:J11))</f>
        <v>24</v>
      </c>
      <c r="M11" s="51"/>
    </row>
    <row r="12" spans="2:13" ht="24" customHeight="1" x14ac:dyDescent="0.25">
      <c r="B12" s="66">
        <v>5</v>
      </c>
      <c r="C12" s="61" t="s">
        <v>32</v>
      </c>
      <c r="D12" s="62"/>
      <c r="E12" s="63"/>
      <c r="F12" s="11" t="str">
        <f ca="1">INDIRECT(ADDRESS(35,6))&amp;":"&amp;INDIRECT(ADDRESS(35,7))</f>
        <v>13:6</v>
      </c>
      <c r="G12" s="6" t="str">
        <f ca="1">INDIRECT(ADDRESS(18,7))&amp;":"&amp;INDIRECT(ADDRESS(18,6))</f>
        <v>13:5</v>
      </c>
      <c r="H12" s="6" t="str">
        <f ca="1">INDIRECT(ADDRESS(22,6))&amp;":"&amp;INDIRECT(ADDRESS(22,7))</f>
        <v>3:13</v>
      </c>
      <c r="I12" s="6" t="str">
        <f ca="1">INDIRECT(ADDRESS(27,7))&amp;":"&amp;INDIRECT(ADDRESS(27,6))</f>
        <v>4:13</v>
      </c>
      <c r="J12" s="12" t="s">
        <v>7</v>
      </c>
      <c r="K12" s="65">
        <f ca="1">IF(COUNT(F13:J13)=0,"",COUNTIF(F13:J13,"&gt;0")+0.5*COUNTIF(F13:J13,0))</f>
        <v>2</v>
      </c>
      <c r="L12" s="16"/>
      <c r="M12" s="51">
        <v>3</v>
      </c>
    </row>
    <row r="13" spans="2:13" ht="24" customHeight="1" thickBot="1" x14ac:dyDescent="0.3">
      <c r="B13" s="68"/>
      <c r="C13" s="69"/>
      <c r="D13" s="70"/>
      <c r="E13" s="71"/>
      <c r="F13" s="19">
        <f ca="1">IF(LEN(INDIRECT(ADDRESS(ROW()-1, COLUMN())))=1,"",INDIRECT(ADDRESS(35,6))-INDIRECT(ADDRESS(35,7)))</f>
        <v>7</v>
      </c>
      <c r="G13" s="18">
        <f ca="1">IF(LEN(INDIRECT(ADDRESS(ROW()-1, COLUMN())))=1,"",INDIRECT(ADDRESS(18,7))-INDIRECT(ADDRESS(18,6)))</f>
        <v>8</v>
      </c>
      <c r="H13" s="18">
        <f ca="1">IF(LEN(INDIRECT(ADDRESS(ROW()-1, COLUMN())))=1,"",INDIRECT(ADDRESS(22,6))-INDIRECT(ADDRESS(22,7)))</f>
        <v>-10</v>
      </c>
      <c r="I13" s="18">
        <f ca="1">IF(LEN(INDIRECT(ADDRESS(ROW()-1, COLUMN())))=1,"",INDIRECT(ADDRESS(27,7))-INDIRECT(ADDRESS(27,6)))</f>
        <v>-9</v>
      </c>
      <c r="J13" s="15" t="s">
        <v>7</v>
      </c>
      <c r="K13" s="72"/>
      <c r="L13" s="18">
        <f ca="1">IF(COUNT(F13:J13)=0,"",SUM(F13:J13))</f>
        <v>-4</v>
      </c>
      <c r="M13" s="73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40" customFormat="1" ht="30" customHeight="1" thickBot="1" x14ac:dyDescent="0.4">
      <c r="A17" s="39"/>
      <c r="B17" s="67" t="s">
        <v>4</v>
      </c>
      <c r="C17" s="67"/>
      <c r="D17" s="67"/>
      <c r="E17" s="67"/>
      <c r="F17" s="67"/>
      <c r="G17" s="67"/>
      <c r="H17" s="67"/>
      <c r="I17" s="67"/>
      <c r="J17" s="67"/>
      <c r="K17" s="67"/>
      <c r="M17" s="46"/>
    </row>
    <row r="18" spans="1:13" s="40" customFormat="1" ht="30" customHeight="1" thickBot="1" x14ac:dyDescent="0.4">
      <c r="A18" s="39"/>
      <c r="B18" s="44">
        <v>2</v>
      </c>
      <c r="C18" s="74" t="str">
        <f ca="1">IF(ISBLANK(INDIRECT(ADDRESS(B18*2+2,3))),"",INDIRECT(ADDRESS(B18*2+2,3)))</f>
        <v>Домбровский</v>
      </c>
      <c r="D18" s="74"/>
      <c r="E18" s="75"/>
      <c r="F18" s="41">
        <v>5</v>
      </c>
      <c r="G18" s="42">
        <v>13</v>
      </c>
      <c r="H18" s="76" t="str">
        <f ca="1">IF(ISBLANK(INDIRECT(ADDRESS(K18*2+2,3))),"",INDIRECT(ADDRESS(K18*2+2,3)))</f>
        <v>Пелевина В</v>
      </c>
      <c r="I18" s="74"/>
      <c r="J18" s="74"/>
      <c r="K18" s="44">
        <v>5</v>
      </c>
      <c r="L18" s="43" t="s">
        <v>11</v>
      </c>
      <c r="M18" s="38"/>
    </row>
    <row r="19" spans="1:13" s="40" customFormat="1" ht="30" customHeight="1" thickBot="1" x14ac:dyDescent="0.4">
      <c r="A19" s="39"/>
      <c r="B19" s="44">
        <v>3</v>
      </c>
      <c r="C19" s="74" t="str">
        <f ca="1">IF(ISBLANK(INDIRECT(ADDRESS(B19*2+2,3))),"",INDIRECT(ADDRESS(B19*2+2,3)))</f>
        <v>Северов</v>
      </c>
      <c r="D19" s="74"/>
      <c r="E19" s="75"/>
      <c r="F19" s="41">
        <v>6</v>
      </c>
      <c r="G19" s="42">
        <v>13</v>
      </c>
      <c r="H19" s="76" t="str">
        <f ca="1">IF(ISBLANK(INDIRECT(ADDRESS(K19*2+2,3))),"",INDIRECT(ADDRESS(K19*2+2,3)))</f>
        <v>Абакумова</v>
      </c>
      <c r="I19" s="74"/>
      <c r="J19" s="74"/>
      <c r="K19" s="44">
        <v>4</v>
      </c>
      <c r="L19" s="43" t="s">
        <v>11</v>
      </c>
      <c r="M19" s="38"/>
    </row>
    <row r="20" spans="1:13" s="40" customFormat="1" ht="30" customHeight="1" x14ac:dyDescent="0.35">
      <c r="A20" s="39"/>
      <c r="M20" s="45"/>
    </row>
    <row r="21" spans="1:13" s="40" customFormat="1" ht="30" customHeight="1" thickBot="1" x14ac:dyDescent="0.4">
      <c r="A21" s="39"/>
      <c r="B21" s="67" t="s">
        <v>5</v>
      </c>
      <c r="C21" s="67"/>
      <c r="D21" s="67"/>
      <c r="E21" s="67"/>
      <c r="F21" s="67"/>
      <c r="G21" s="67"/>
      <c r="H21" s="67"/>
      <c r="I21" s="67"/>
      <c r="J21" s="67"/>
      <c r="K21" s="67"/>
      <c r="M21" s="45"/>
    </row>
    <row r="22" spans="1:13" s="40" customFormat="1" ht="30" customHeight="1" thickBot="1" x14ac:dyDescent="0.4">
      <c r="A22" s="39"/>
      <c r="B22" s="44">
        <v>5</v>
      </c>
      <c r="C22" s="74" t="str">
        <f ca="1">IF(ISBLANK(INDIRECT(ADDRESS(B22*2+2,3))),"",INDIRECT(ADDRESS(B22*2+2,3)))</f>
        <v>Пелевина В</v>
      </c>
      <c r="D22" s="74"/>
      <c r="E22" s="75"/>
      <c r="F22" s="41">
        <v>3</v>
      </c>
      <c r="G22" s="42">
        <v>13</v>
      </c>
      <c r="H22" s="76" t="str">
        <f ca="1">IF(ISBLANK(INDIRECT(ADDRESS(K22*2+2,3))),"",INDIRECT(ADDRESS(K22*2+2,3)))</f>
        <v>Северов</v>
      </c>
      <c r="I22" s="74"/>
      <c r="J22" s="74"/>
      <c r="K22" s="44">
        <v>3</v>
      </c>
      <c r="L22" s="43" t="s">
        <v>11</v>
      </c>
      <c r="M22" s="38"/>
    </row>
    <row r="23" spans="1:13" s="40" customFormat="1" ht="30" customHeight="1" thickBot="1" x14ac:dyDescent="0.4">
      <c r="A23" s="39"/>
      <c r="B23" s="44">
        <v>1</v>
      </c>
      <c r="C23" s="74" t="str">
        <f ca="1">IF(ISBLANK(INDIRECT(ADDRESS(B23*2+2,3))),"",INDIRECT(ADDRESS(B23*2+2,3)))</f>
        <v>Большакова</v>
      </c>
      <c r="D23" s="74"/>
      <c r="E23" s="75"/>
      <c r="F23" s="41">
        <v>8</v>
      </c>
      <c r="G23" s="42">
        <v>9</v>
      </c>
      <c r="H23" s="76" t="str">
        <f ca="1">IF(ISBLANK(INDIRECT(ADDRESS(K23*2+2,3))),"",INDIRECT(ADDRESS(K23*2+2,3)))</f>
        <v>Домбровский</v>
      </c>
      <c r="I23" s="74"/>
      <c r="J23" s="74"/>
      <c r="K23" s="44">
        <v>2</v>
      </c>
      <c r="L23" s="43" t="s">
        <v>11</v>
      </c>
      <c r="M23" s="38"/>
    </row>
    <row r="24" spans="1:13" s="40" customFormat="1" ht="30" customHeight="1" x14ac:dyDescent="0.35">
      <c r="A24" s="39"/>
      <c r="M24" s="45"/>
    </row>
    <row r="25" spans="1:13" s="40" customFormat="1" ht="30" customHeight="1" thickBot="1" x14ac:dyDescent="0.4">
      <c r="A25" s="39"/>
      <c r="B25" s="67" t="s">
        <v>6</v>
      </c>
      <c r="C25" s="67"/>
      <c r="D25" s="67"/>
      <c r="E25" s="67"/>
      <c r="F25" s="67"/>
      <c r="G25" s="67"/>
      <c r="H25" s="67"/>
      <c r="I25" s="67"/>
      <c r="J25" s="67"/>
      <c r="K25" s="67"/>
      <c r="M25" s="45"/>
    </row>
    <row r="26" spans="1:13" s="40" customFormat="1" ht="30" customHeight="1" thickBot="1" x14ac:dyDescent="0.4">
      <c r="A26" s="39"/>
      <c r="B26" s="44">
        <v>3</v>
      </c>
      <c r="C26" s="74" t="str">
        <f ca="1">IF(ISBLANK(INDIRECT(ADDRESS(B26*2+2,3))),"",INDIRECT(ADDRESS(B26*2+2,3)))</f>
        <v>Северов</v>
      </c>
      <c r="D26" s="74"/>
      <c r="E26" s="75"/>
      <c r="F26" s="41">
        <v>8</v>
      </c>
      <c r="G26" s="42">
        <v>13</v>
      </c>
      <c r="H26" s="76" t="str">
        <f ca="1">IF(ISBLANK(INDIRECT(ADDRESS(K26*2+2,3))),"",INDIRECT(ADDRESS(K26*2+2,3)))</f>
        <v>Большакова</v>
      </c>
      <c r="I26" s="74"/>
      <c r="J26" s="74"/>
      <c r="K26" s="44">
        <v>1</v>
      </c>
      <c r="L26" s="43" t="s">
        <v>11</v>
      </c>
      <c r="M26" s="38"/>
    </row>
    <row r="27" spans="1:13" s="40" customFormat="1" ht="30" customHeight="1" thickBot="1" x14ac:dyDescent="0.4">
      <c r="A27" s="39"/>
      <c r="B27" s="44">
        <v>4</v>
      </c>
      <c r="C27" s="74" t="str">
        <f ca="1">IF(ISBLANK(INDIRECT(ADDRESS(B27*2+2,3))),"",INDIRECT(ADDRESS(B27*2+2,3)))</f>
        <v>Абакумова</v>
      </c>
      <c r="D27" s="74"/>
      <c r="E27" s="75"/>
      <c r="F27" s="41">
        <v>13</v>
      </c>
      <c r="G27" s="42">
        <v>4</v>
      </c>
      <c r="H27" s="76" t="str">
        <f ca="1">IF(ISBLANK(INDIRECT(ADDRESS(K27*2+2,3))),"",INDIRECT(ADDRESS(K27*2+2,3)))</f>
        <v>Пелевина В</v>
      </c>
      <c r="I27" s="74"/>
      <c r="J27" s="74"/>
      <c r="K27" s="44">
        <v>5</v>
      </c>
      <c r="L27" s="43" t="s">
        <v>11</v>
      </c>
      <c r="M27" s="38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8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1</v>
      </c>
      <c r="C30" s="74" t="str">
        <f ca="1">IF(ISBLANK(INDIRECT(ADDRESS(B30*2+2,3))),"",INDIRECT(ADDRESS(B30*2+2,3)))</f>
        <v>Большакова</v>
      </c>
      <c r="D30" s="74"/>
      <c r="E30" s="75"/>
      <c r="F30" s="41">
        <v>7</v>
      </c>
      <c r="G30" s="42">
        <v>9</v>
      </c>
      <c r="H30" s="76" t="str">
        <f ca="1">IF(ISBLANK(INDIRECT(ADDRESS(K30*2+2,3))),"",INDIRECT(ADDRESS(K30*2+2,3)))</f>
        <v>Абакумова</v>
      </c>
      <c r="I30" s="74"/>
      <c r="J30" s="74"/>
      <c r="K30" s="44">
        <v>4</v>
      </c>
      <c r="L30" s="43" t="s">
        <v>11</v>
      </c>
      <c r="M30" s="38"/>
    </row>
    <row r="31" spans="1:13" s="40" customFormat="1" ht="30" customHeight="1" thickBot="1" x14ac:dyDescent="0.4">
      <c r="A31" s="39"/>
      <c r="B31" s="44">
        <v>2</v>
      </c>
      <c r="C31" s="74" t="str">
        <f ca="1">IF(ISBLANK(INDIRECT(ADDRESS(B31*2+2,3))),"",INDIRECT(ADDRESS(B31*2+2,3)))</f>
        <v>Домбровский</v>
      </c>
      <c r="D31" s="74"/>
      <c r="E31" s="75"/>
      <c r="F31" s="41">
        <v>8</v>
      </c>
      <c r="G31" s="42">
        <v>11</v>
      </c>
      <c r="H31" s="76" t="str">
        <f ca="1">IF(ISBLANK(INDIRECT(ADDRESS(K31*2+2,3))),"",INDIRECT(ADDRESS(K31*2+2,3)))</f>
        <v>Северов</v>
      </c>
      <c r="I31" s="74"/>
      <c r="J31" s="74"/>
      <c r="K31" s="44">
        <v>3</v>
      </c>
      <c r="L31" s="43" t="s">
        <v>11</v>
      </c>
      <c r="M31" s="38"/>
    </row>
    <row r="32" spans="1:13" s="40" customFormat="1" ht="30" customHeight="1" x14ac:dyDescent="0.35">
      <c r="A32" s="39"/>
      <c r="M32" s="45"/>
    </row>
    <row r="33" spans="1:13" s="40" customFormat="1" ht="30" customHeight="1" thickBot="1" x14ac:dyDescent="0.4">
      <c r="A33" s="39"/>
      <c r="B33" s="67" t="s">
        <v>9</v>
      </c>
      <c r="C33" s="67"/>
      <c r="D33" s="67"/>
      <c r="E33" s="67"/>
      <c r="F33" s="67"/>
      <c r="G33" s="67"/>
      <c r="H33" s="67"/>
      <c r="I33" s="67"/>
      <c r="J33" s="67"/>
      <c r="K33" s="67"/>
      <c r="M33" s="45"/>
    </row>
    <row r="34" spans="1:13" s="40" customFormat="1" ht="30" customHeight="1" thickBot="1" x14ac:dyDescent="0.4">
      <c r="A34" s="39"/>
      <c r="B34" s="44">
        <v>4</v>
      </c>
      <c r="C34" s="74" t="str">
        <f ca="1">IF(ISBLANK(INDIRECT(ADDRESS(B34*2+2,3))),"",INDIRECT(ADDRESS(B34*2+2,3)))</f>
        <v>Абакумова</v>
      </c>
      <c r="D34" s="74"/>
      <c r="E34" s="75"/>
      <c r="F34" s="41">
        <v>13</v>
      </c>
      <c r="G34" s="42">
        <v>7</v>
      </c>
      <c r="H34" s="76" t="str">
        <f ca="1">IF(ISBLANK(INDIRECT(ADDRESS(K34*2+2,3))),"",INDIRECT(ADDRESS(K34*2+2,3)))</f>
        <v>Домбровский</v>
      </c>
      <c r="I34" s="74"/>
      <c r="J34" s="74"/>
      <c r="K34" s="44">
        <v>2</v>
      </c>
      <c r="L34" s="43" t="s">
        <v>11</v>
      </c>
      <c r="M34" s="38"/>
    </row>
    <row r="35" spans="1:13" s="40" customFormat="1" ht="30" customHeight="1" thickBot="1" x14ac:dyDescent="0.4">
      <c r="A35" s="39"/>
      <c r="B35" s="44">
        <v>5</v>
      </c>
      <c r="C35" s="74" t="str">
        <f ca="1">IF(ISBLANK(INDIRECT(ADDRESS(B35*2+2,3))),"",INDIRECT(ADDRESS(B35*2+2,3)))</f>
        <v>Пелевина В</v>
      </c>
      <c r="D35" s="74"/>
      <c r="E35" s="75"/>
      <c r="F35" s="41">
        <v>13</v>
      </c>
      <c r="G35" s="42">
        <v>6</v>
      </c>
      <c r="H35" s="76" t="str">
        <f ca="1">IF(ISBLANK(INDIRECT(ADDRESS(K35*2+2,3))),"",INDIRECT(ADDRESS(K35*2+2,3)))</f>
        <v>Большакова</v>
      </c>
      <c r="I35" s="74"/>
      <c r="J35" s="74"/>
      <c r="K35" s="44">
        <v>1</v>
      </c>
      <c r="L35" s="43" t="s">
        <v>11</v>
      </c>
      <c r="M35" s="38"/>
    </row>
  </sheetData>
  <mergeCells count="47">
    <mergeCell ref="C35:E35"/>
    <mergeCell ref="H35:J35"/>
    <mergeCell ref="C30:E30"/>
    <mergeCell ref="H30:J30"/>
    <mergeCell ref="C31:E31"/>
    <mergeCell ref="H31:J31"/>
    <mergeCell ref="B33:K33"/>
    <mergeCell ref="C34:E34"/>
    <mergeCell ref="H34:J34"/>
    <mergeCell ref="M12:M13"/>
    <mergeCell ref="B17:K17"/>
    <mergeCell ref="B29:K29"/>
    <mergeCell ref="C19:E19"/>
    <mergeCell ref="H19:J19"/>
    <mergeCell ref="B21:K2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C18:E18"/>
    <mergeCell ref="H18:J18"/>
    <mergeCell ref="B8:B9"/>
    <mergeCell ref="C8:E9"/>
    <mergeCell ref="K8:K9"/>
    <mergeCell ref="B12:B13"/>
    <mergeCell ref="C12:E13"/>
    <mergeCell ref="K12:K13"/>
    <mergeCell ref="M8:M9"/>
    <mergeCell ref="B10:B11"/>
    <mergeCell ref="C10:E11"/>
    <mergeCell ref="K10:K11"/>
    <mergeCell ref="M10:M11"/>
    <mergeCell ref="B1:K1"/>
    <mergeCell ref="B6:B7"/>
    <mergeCell ref="C6:E7"/>
    <mergeCell ref="K6:K7"/>
    <mergeCell ref="M6:M7"/>
    <mergeCell ref="C3:E3"/>
    <mergeCell ref="B4:B5"/>
    <mergeCell ref="C4:E5"/>
    <mergeCell ref="K4:K5"/>
    <mergeCell ref="M4:M5"/>
  </mergeCells>
  <printOptions horizontalCentered="1"/>
  <pageMargins left="0.25" right="0.25" top="0.75" bottom="0.75" header="0.3" footer="0.3"/>
  <pageSetup paperSize="9" scale="77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opLeftCell="A3" workbookViewId="0">
      <selection activeCell="P9" sqref="P9"/>
    </sheetView>
  </sheetViews>
  <sheetFormatPr defaultRowHeight="15" x14ac:dyDescent="0.25"/>
  <cols>
    <col min="1" max="1" width="4" style="49" customWidth="1"/>
    <col min="2" max="12" width="10.28515625" customWidth="1"/>
    <col min="13" max="13" width="10.28515625" style="34" customWidth="1"/>
    <col min="14" max="15" width="10.28515625" customWidth="1"/>
  </cols>
  <sheetData>
    <row r="1" spans="2:14" ht="38.25" customHeight="1" x14ac:dyDescent="0.25">
      <c r="B1" s="52" t="s">
        <v>35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48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56">
        <v>1</v>
      </c>
      <c r="C4" s="58" t="s">
        <v>12</v>
      </c>
      <c r="D4" s="59"/>
      <c r="E4" s="60"/>
      <c r="F4" s="9" t="s">
        <v>7</v>
      </c>
      <c r="G4" s="5" t="str">
        <f ca="1">INDIRECT(ADDRESS(27,6))&amp;":"&amp;INDIRECT(ADDRESS(27,7))</f>
        <v>13:3</v>
      </c>
      <c r="H4" s="5" t="str">
        <f ca="1">INDIRECT(ADDRESS(31,7))&amp;":"&amp;INDIRECT(ADDRESS(31,6))</f>
        <v>4:13</v>
      </c>
      <c r="I4" s="5" t="str">
        <f ca="1">INDIRECT(ADDRESS(36,6))&amp;":"&amp;INDIRECT(ADDRESS(36,7))</f>
        <v>13:3</v>
      </c>
      <c r="J4" s="5" t="str">
        <f ca="1">INDIRECT(ADDRESS(42,7))&amp;":"&amp;INDIRECT(ADDRESS(42,6))</f>
        <v>13:1</v>
      </c>
      <c r="K4" s="20" t="str">
        <f ca="1">INDIRECT(ADDRESS(20,6))&amp;":"&amp;INDIRECT(ADDRESS(20,7))</f>
        <v>13:0</v>
      </c>
      <c r="L4" s="79">
        <f ca="1">IF(COUNT(F5:K5)=0,"",COUNTIF(F5:K5,"&gt;0")+0.5*COUNTIF(F5:K5,0))</f>
        <v>4</v>
      </c>
      <c r="M4" s="23"/>
      <c r="N4" s="77">
        <v>2</v>
      </c>
    </row>
    <row r="5" spans="2:14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-9</v>
      </c>
      <c r="I5" s="16">
        <f ca="1">IF(LEN(INDIRECT(ADDRESS(ROW()-1, COLUMN())))=1,"",INDIRECT(ADDRESS(36,6))-INDIRECT(ADDRESS(36,7)))</f>
        <v>10</v>
      </c>
      <c r="J5" s="16">
        <f ca="1">IF(LEN(INDIRECT(ADDRESS(ROW()-1, COLUMN())))=1,"",INDIRECT(ADDRESS(42,7))-INDIRECT(ADDRESS(42,6)))</f>
        <v>12</v>
      </c>
      <c r="K5" s="17">
        <f ca="1">IF(LEN(INDIRECT(ADDRESS(ROW()-1, COLUMN())))=1,"",INDIRECT(ADDRESS(20,6))-INDIRECT(ADDRESS(20,7)))</f>
        <v>13</v>
      </c>
      <c r="L5" s="80"/>
      <c r="M5" s="16">
        <f ca="1">IF(COUNT(F5:K5)=0,"",SUM(F5:K5))</f>
        <v>36</v>
      </c>
      <c r="N5" s="78"/>
    </row>
    <row r="6" spans="2:14" ht="24" customHeight="1" x14ac:dyDescent="0.25">
      <c r="B6" s="66">
        <v>2</v>
      </c>
      <c r="C6" s="61" t="s">
        <v>14</v>
      </c>
      <c r="D6" s="62"/>
      <c r="E6" s="63"/>
      <c r="F6" s="11" t="str">
        <f ca="1">INDIRECT(ADDRESS(27,7))&amp;":"&amp;INDIRECT(ADDRESS(27,6))</f>
        <v>3:13</v>
      </c>
      <c r="G6" s="7" t="s">
        <v>7</v>
      </c>
      <c r="H6" s="6" t="str">
        <f ca="1">INDIRECT(ADDRESS(37,6))&amp;":"&amp;INDIRECT(ADDRESS(37,7))</f>
        <v>8:13</v>
      </c>
      <c r="I6" s="6" t="str">
        <f ca="1">INDIRECT(ADDRESS(41,7))&amp;":"&amp;INDIRECT(ADDRESS(41,6))</f>
        <v>6:11</v>
      </c>
      <c r="J6" s="6" t="str">
        <f ca="1">INDIRECT(ADDRESS(21,6))&amp;":"&amp;INDIRECT(ADDRESS(21,7))</f>
        <v>13:7</v>
      </c>
      <c r="K6" s="10" t="str">
        <f ca="1">INDIRECT(ADDRESS(30,6))&amp;":"&amp;INDIRECT(ADDRESS(30,7))</f>
        <v>7:13</v>
      </c>
      <c r="L6" s="80">
        <f ca="1">IF(COUNT(F7:K7)=0,"",COUNTIF(F7:K7,"&gt;0")+0.5*COUNTIF(F7:K7,0))</f>
        <v>1</v>
      </c>
      <c r="M6" s="16"/>
      <c r="N6" s="81">
        <v>5</v>
      </c>
    </row>
    <row r="7" spans="2:14" ht="24" customHeight="1" x14ac:dyDescent="0.25">
      <c r="B7" s="57"/>
      <c r="C7" s="61"/>
      <c r="D7" s="62"/>
      <c r="E7" s="63"/>
      <c r="F7" s="22">
        <f ca="1">IF(LEN(INDIRECT(ADDRESS(ROW()-1, COLUMN())))=1,"",INDIRECT(ADDRESS(27,7))-INDIRECT(ADDRESS(27,6)))</f>
        <v>-10</v>
      </c>
      <c r="G7" s="14" t="s">
        <v>7</v>
      </c>
      <c r="H7" s="16">
        <f ca="1">IF(LEN(INDIRECT(ADDRESS(ROW()-1, COLUMN())))=1,"",INDIRECT(ADDRESS(37,6))-INDIRECT(ADDRESS(37,7)))</f>
        <v>-5</v>
      </c>
      <c r="I7" s="16">
        <f ca="1">IF(LEN(INDIRECT(ADDRESS(ROW()-1, COLUMN())))=1,"",INDIRECT(ADDRESS(41,7))-INDIRECT(ADDRESS(41,6)))</f>
        <v>-5</v>
      </c>
      <c r="J7" s="16">
        <f ca="1">IF(LEN(INDIRECT(ADDRESS(ROW()-1, COLUMN())))=1,"",INDIRECT(ADDRESS(21,6))-INDIRECT(ADDRESS(21,7)))</f>
        <v>6</v>
      </c>
      <c r="K7" s="17">
        <f ca="1">IF(LEN(INDIRECT(ADDRESS(ROW()-1, COLUMN())))=1,"",INDIRECT(ADDRESS(30,6))-INDIRECT(ADDRESS(30,7)))</f>
        <v>-6</v>
      </c>
      <c r="L7" s="80"/>
      <c r="M7" s="16">
        <f ca="1">IF(COUNT(F7:K7)=0,"",SUM(F7:K7))</f>
        <v>-20</v>
      </c>
      <c r="N7" s="78"/>
    </row>
    <row r="8" spans="2:14" ht="24" customHeight="1" x14ac:dyDescent="0.25">
      <c r="B8" s="66">
        <v>3</v>
      </c>
      <c r="C8" s="61" t="s">
        <v>13</v>
      </c>
      <c r="D8" s="62"/>
      <c r="E8" s="63"/>
      <c r="F8" s="11" t="str">
        <f ca="1">INDIRECT(ADDRESS(31,6))&amp;":"&amp;INDIRECT(ADDRESS(31,7))</f>
        <v>13:4</v>
      </c>
      <c r="G8" s="6" t="str">
        <f ca="1">INDIRECT(ADDRESS(37,7))&amp;":"&amp;INDIRECT(ADDRESS(37,6))</f>
        <v>13:8</v>
      </c>
      <c r="H8" s="7" t="s">
        <v>7</v>
      </c>
      <c r="I8" s="6" t="str">
        <f ca="1">INDIRECT(ADDRESS(22,6))&amp;":"&amp;INDIRECT(ADDRESS(22,7))</f>
        <v>13:2</v>
      </c>
      <c r="J8" s="6" t="str">
        <f ca="1">INDIRECT(ADDRESS(26,7))&amp;":"&amp;INDIRECT(ADDRESS(26,6))</f>
        <v>13:1</v>
      </c>
      <c r="K8" s="10" t="str">
        <f ca="1">INDIRECT(ADDRESS(40,6))&amp;":"&amp;INDIRECT(ADDRESS(40,7))</f>
        <v>13:8</v>
      </c>
      <c r="L8" s="80">
        <f ca="1">IF(COUNT(F9:K9)=0,"",COUNTIF(F9:K9,"&gt;0")+0.5*COUNTIF(F9:K9,0))</f>
        <v>5</v>
      </c>
      <c r="M8" s="16"/>
      <c r="N8" s="81">
        <v>1</v>
      </c>
    </row>
    <row r="9" spans="2:14" ht="24" customHeight="1" x14ac:dyDescent="0.25">
      <c r="B9" s="57"/>
      <c r="C9" s="61"/>
      <c r="D9" s="62"/>
      <c r="E9" s="63"/>
      <c r="F9" s="22">
        <f ca="1">IF(LEN(INDIRECT(ADDRESS(ROW()-1, COLUMN())))=1,"",INDIRECT(ADDRESS(31,6))-INDIRECT(ADDRESS(31,7)))</f>
        <v>9</v>
      </c>
      <c r="G9" s="16">
        <f ca="1">IF(LEN(INDIRECT(ADDRESS(ROW()-1, COLUMN())))=1,"",INDIRECT(ADDRESS(37,7))-INDIRECT(ADDRESS(37,6)))</f>
        <v>5</v>
      </c>
      <c r="H9" s="14" t="s">
        <v>7</v>
      </c>
      <c r="I9" s="16">
        <f ca="1">IF(LEN(INDIRECT(ADDRESS(ROW()-1, COLUMN())))=1,"",INDIRECT(ADDRESS(22,6))-INDIRECT(ADDRESS(22,7)))</f>
        <v>11</v>
      </c>
      <c r="J9" s="16">
        <f ca="1">IF(LEN(INDIRECT(ADDRESS(ROW()-1, COLUMN())))=1,"",INDIRECT(ADDRESS(26,7))-INDIRECT(ADDRESS(26,6)))</f>
        <v>12</v>
      </c>
      <c r="K9" s="17">
        <f ca="1">IF(LEN(INDIRECT(ADDRESS(ROW()-1, COLUMN())))=1,"",INDIRECT(ADDRESS(40,6))-INDIRECT(ADDRESS(40,7)))</f>
        <v>5</v>
      </c>
      <c r="L9" s="80"/>
      <c r="M9" s="16">
        <f ca="1">IF(COUNT(F9:K9)=0,"",SUM(F9:K9))</f>
        <v>42</v>
      </c>
      <c r="N9" s="78"/>
    </row>
    <row r="10" spans="2:14" ht="24" customHeight="1" x14ac:dyDescent="0.25">
      <c r="B10" s="66">
        <v>4</v>
      </c>
      <c r="C10" s="61" t="s">
        <v>15</v>
      </c>
      <c r="D10" s="62"/>
      <c r="E10" s="63"/>
      <c r="F10" s="11" t="str">
        <f ca="1">INDIRECT(ADDRESS(36,7))&amp;":"&amp;INDIRECT(ADDRESS(36,6))</f>
        <v>3:13</v>
      </c>
      <c r="G10" s="6" t="str">
        <f ca="1">INDIRECT(ADDRESS(41,6))&amp;":"&amp;INDIRECT(ADDRESS(41,7))</f>
        <v>11:6</v>
      </c>
      <c r="H10" s="6" t="str">
        <f ca="1">INDIRECT(ADDRESS(22,7))&amp;":"&amp;INDIRECT(ADDRESS(22,6))</f>
        <v>2:13</v>
      </c>
      <c r="I10" s="7" t="s">
        <v>7</v>
      </c>
      <c r="J10" s="6" t="str">
        <f ca="1">INDIRECT(ADDRESS(32,6))&amp;":"&amp;INDIRECT(ADDRESS(32,7))</f>
        <v>12:9</v>
      </c>
      <c r="K10" s="10" t="str">
        <f ca="1">INDIRECT(ADDRESS(25,7))&amp;":"&amp;INDIRECT(ADDRESS(25,6))</f>
        <v>6:7</v>
      </c>
      <c r="L10" s="80">
        <f ca="1">IF(COUNT(F11:K11)=0,"",COUNTIF(F11:K11,"&gt;0")+0.5*COUNTIF(F11:K11,0))</f>
        <v>2</v>
      </c>
      <c r="M10" s="16"/>
      <c r="N10" s="81">
        <v>4</v>
      </c>
    </row>
    <row r="11" spans="2:14" ht="24" customHeight="1" x14ac:dyDescent="0.25">
      <c r="B11" s="57"/>
      <c r="C11" s="61"/>
      <c r="D11" s="62"/>
      <c r="E11" s="63"/>
      <c r="F11" s="22">
        <f ca="1">IF(LEN(INDIRECT(ADDRESS(ROW()-1, COLUMN())))=1,"",INDIRECT(ADDRESS(36,7))-INDIRECT(ADDRESS(36,6)))</f>
        <v>-10</v>
      </c>
      <c r="G11" s="16">
        <f ca="1">IF(LEN(INDIRECT(ADDRESS(ROW()-1, COLUMN())))=1,"",INDIRECT(ADDRESS(41,6))-INDIRECT(ADDRESS(41,7)))</f>
        <v>5</v>
      </c>
      <c r="H11" s="16">
        <f ca="1">IF(LEN(INDIRECT(ADDRESS(ROW()-1, COLUMN())))=1,"",INDIRECT(ADDRESS(22,7))-INDIRECT(ADDRESS(22,6)))</f>
        <v>-11</v>
      </c>
      <c r="I11" s="14" t="s">
        <v>7</v>
      </c>
      <c r="J11" s="16">
        <f ca="1">IF(LEN(INDIRECT(ADDRESS(ROW()-1, COLUMN())))=1,"",INDIRECT(ADDRESS(32,6))-INDIRECT(ADDRESS(32,7)))</f>
        <v>3</v>
      </c>
      <c r="K11" s="17">
        <f ca="1">IF(LEN(INDIRECT(ADDRESS(ROW()-1, COLUMN())))=1,"",INDIRECT(ADDRESS(25,7))-INDIRECT(ADDRESS(25,6)))</f>
        <v>-1</v>
      </c>
      <c r="L11" s="80"/>
      <c r="M11" s="16">
        <f ca="1">IF(COUNT(F11:K11)=0,"",SUM(F11:K11))</f>
        <v>-14</v>
      </c>
      <c r="N11" s="78"/>
    </row>
    <row r="12" spans="2:14" ht="24" customHeight="1" x14ac:dyDescent="0.25">
      <c r="B12" s="66">
        <v>5</v>
      </c>
      <c r="C12" s="61" t="s">
        <v>17</v>
      </c>
      <c r="D12" s="62"/>
      <c r="E12" s="63"/>
      <c r="F12" s="11" t="str">
        <f ca="1">INDIRECT(ADDRESS(42,6))&amp;":"&amp;INDIRECT(ADDRESS(42,7))</f>
        <v>1:13</v>
      </c>
      <c r="G12" s="6" t="str">
        <f ca="1">INDIRECT(ADDRESS(21,7))&amp;":"&amp;INDIRECT(ADDRESS(21,6))</f>
        <v>7:13</v>
      </c>
      <c r="H12" s="6" t="str">
        <f ca="1">INDIRECT(ADDRESS(26,6))&amp;":"&amp;INDIRECT(ADDRESS(26,7))</f>
        <v>1:13</v>
      </c>
      <c r="I12" s="6" t="str">
        <f ca="1">INDIRECT(ADDRESS(32,7))&amp;":"&amp;INDIRECT(ADDRESS(32,6))</f>
        <v>9:12</v>
      </c>
      <c r="J12" s="7" t="s">
        <v>7</v>
      </c>
      <c r="K12" s="10" t="str">
        <f ca="1">INDIRECT(ADDRESS(35,7))&amp;":"&amp;INDIRECT(ADDRESS(35,6))</f>
        <v>7:13</v>
      </c>
      <c r="L12" s="80">
        <f ca="1">IF(COUNT(F13:K13)=0,"",COUNTIF(F13:K13,"&gt;0")+0.5*COUNTIF(F13:K13,0))</f>
        <v>0</v>
      </c>
      <c r="M12" s="16"/>
      <c r="N12" s="81">
        <v>6</v>
      </c>
    </row>
    <row r="13" spans="2:14" ht="24" customHeight="1" x14ac:dyDescent="0.25">
      <c r="B13" s="57"/>
      <c r="C13" s="61"/>
      <c r="D13" s="62"/>
      <c r="E13" s="63"/>
      <c r="F13" s="22">
        <f ca="1">IF(LEN(INDIRECT(ADDRESS(ROW()-1, COLUMN())))=1,"",INDIRECT(ADDRESS(42,6))-INDIRECT(ADDRESS(42,7)))</f>
        <v>-12</v>
      </c>
      <c r="G13" s="16">
        <f ca="1">IF(LEN(INDIRECT(ADDRESS(ROW()-1, COLUMN())))=1,"",INDIRECT(ADDRESS(21,7))-INDIRECT(ADDRESS(21,6)))</f>
        <v>-6</v>
      </c>
      <c r="H13" s="16">
        <f ca="1">IF(LEN(INDIRECT(ADDRESS(ROW()-1, COLUMN())))=1,"",INDIRECT(ADDRESS(26,6))-INDIRECT(ADDRESS(26,7)))</f>
        <v>-12</v>
      </c>
      <c r="I13" s="16">
        <f ca="1">IF(LEN(INDIRECT(ADDRESS(ROW()-1, COLUMN())))=1,"",INDIRECT(ADDRESS(32,7))-INDIRECT(ADDRESS(32,6)))</f>
        <v>-3</v>
      </c>
      <c r="J13" s="14" t="s">
        <v>7</v>
      </c>
      <c r="K13" s="17">
        <f ca="1">IF(LEN(INDIRECT(ADDRESS(ROW()-1, COLUMN())))=1,"",INDIRECT(ADDRESS(35,7))-INDIRECT(ADDRESS(35,6)))</f>
        <v>-6</v>
      </c>
      <c r="L13" s="80"/>
      <c r="M13" s="16">
        <f ca="1">IF(COUNT(F13:K13)=0,"",SUM(F13:K13))</f>
        <v>-39</v>
      </c>
      <c r="N13" s="78"/>
    </row>
    <row r="14" spans="2:14" ht="24" customHeight="1" x14ac:dyDescent="0.25">
      <c r="B14" s="66">
        <v>6</v>
      </c>
      <c r="C14" s="61" t="s">
        <v>16</v>
      </c>
      <c r="D14" s="62"/>
      <c r="E14" s="63"/>
      <c r="F14" s="11" t="str">
        <f ca="1">INDIRECT(ADDRESS(20,7))&amp;":"&amp;INDIRECT(ADDRESS(20,6))</f>
        <v>0:13</v>
      </c>
      <c r="G14" s="6" t="str">
        <f ca="1">INDIRECT(ADDRESS(30,7))&amp;":"&amp;INDIRECT(ADDRESS(30,6))</f>
        <v>13:7</v>
      </c>
      <c r="H14" s="6" t="str">
        <f ca="1">INDIRECT(ADDRESS(40,7))&amp;":"&amp;INDIRECT(ADDRESS(40,6))</f>
        <v>8:13</v>
      </c>
      <c r="I14" s="6" t="str">
        <f ca="1">INDIRECT(ADDRESS(25,6))&amp;":"&amp;INDIRECT(ADDRESS(25,7))</f>
        <v>7:6</v>
      </c>
      <c r="J14" s="6" t="str">
        <f ca="1">INDIRECT(ADDRESS(35,6))&amp;":"&amp;INDIRECT(ADDRESS(35,7))</f>
        <v>13:7</v>
      </c>
      <c r="K14" s="12" t="s">
        <v>7</v>
      </c>
      <c r="L14" s="80">
        <f ca="1">IF(COUNT(F15:K15)=0,"",COUNTIF(F15:K15,"&gt;0")+0.5*COUNTIF(F15:K15,0))</f>
        <v>3</v>
      </c>
      <c r="M14" s="16"/>
      <c r="N14" s="81">
        <v>3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-13</v>
      </c>
      <c r="G15" s="18">
        <f ca="1">IF(LEN(INDIRECT(ADDRESS(ROW()-1, COLUMN())))=1,"",INDIRECT(ADDRESS(30,7))-INDIRECT(ADDRESS(30,6)))</f>
        <v>6</v>
      </c>
      <c r="H15" s="18">
        <f ca="1">IF(LEN(INDIRECT(ADDRESS(ROW()-1, COLUMN())))=1,"",INDIRECT(ADDRESS(40,7))-INDIRECT(ADDRESS(40,6)))</f>
        <v>-5</v>
      </c>
      <c r="I15" s="18">
        <f ca="1">IF(LEN(INDIRECT(ADDRESS(ROW()-1, COLUMN())))=1,"",INDIRECT(ADDRESS(25,6))-INDIRECT(ADDRESS(25,7)))</f>
        <v>1</v>
      </c>
      <c r="J15" s="18">
        <f ca="1">IF(LEN(INDIRECT(ADDRESS(ROW()-1, COLUMN())))=1,"",INDIRECT(ADDRESS(35,6))-INDIRECT(ADDRESS(35,7)))</f>
        <v>6</v>
      </c>
      <c r="K15" s="15" t="s">
        <v>7</v>
      </c>
      <c r="L15" s="83"/>
      <c r="M15" s="18">
        <f ca="1">IF(COUNT(F15:K15)=0,"",SUM(F15:K15))</f>
        <v>-5</v>
      </c>
      <c r="N15" s="8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40" customFormat="1" ht="30" customHeight="1" thickBot="1" x14ac:dyDescent="0.4">
      <c r="A19" s="39"/>
      <c r="B19" s="67" t="s">
        <v>4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3" s="40" customFormat="1" ht="30" customHeight="1" thickBot="1" x14ac:dyDescent="0.4">
      <c r="A20" s="39"/>
      <c r="B20" s="44">
        <v>1</v>
      </c>
      <c r="C20" s="74" t="str">
        <f ca="1">IF(ISBLANK(INDIRECT(ADDRESS(B20*2+2,3))),"",INDIRECT(ADDRESS(B20*2+2,3)))</f>
        <v>Лямунов</v>
      </c>
      <c r="D20" s="74"/>
      <c r="E20" s="75"/>
      <c r="F20" s="41">
        <v>13</v>
      </c>
      <c r="G20" s="42">
        <v>0</v>
      </c>
      <c r="H20" s="76" t="str">
        <f ca="1">IF(ISBLANK(INDIRECT(ADDRESS(K20*2+2,3))),"",INDIRECT(ADDRESS(K20*2+2,3)))</f>
        <v>Гедройц-Юраго</v>
      </c>
      <c r="I20" s="74"/>
      <c r="J20" s="74"/>
      <c r="K20" s="44">
        <v>6</v>
      </c>
      <c r="L20" s="43" t="s">
        <v>11</v>
      </c>
      <c r="M20" s="47"/>
    </row>
    <row r="21" spans="1:13" s="40" customFormat="1" ht="30" customHeight="1" thickBot="1" x14ac:dyDescent="0.4">
      <c r="A21" s="39"/>
      <c r="B21" s="44">
        <v>2</v>
      </c>
      <c r="C21" s="74" t="str">
        <f ca="1">IF(ISBLANK(INDIRECT(ADDRESS(B21*2+2,3))),"",INDIRECT(ADDRESS(B21*2+2,3)))</f>
        <v>Елсакова А</v>
      </c>
      <c r="D21" s="74"/>
      <c r="E21" s="75"/>
      <c r="F21" s="41">
        <v>13</v>
      </c>
      <c r="G21" s="42">
        <v>7</v>
      </c>
      <c r="H21" s="76" t="str">
        <f ca="1">IF(ISBLANK(INDIRECT(ADDRESS(K21*2+2,3))),"",INDIRECT(ADDRESS(K21*2+2,3)))</f>
        <v>Пономаренко</v>
      </c>
      <c r="I21" s="74"/>
      <c r="J21" s="74"/>
      <c r="K21" s="44">
        <v>5</v>
      </c>
      <c r="L21" s="43" t="s">
        <v>11</v>
      </c>
      <c r="M21" s="47"/>
    </row>
    <row r="22" spans="1:13" s="40" customFormat="1" ht="30" customHeight="1" thickBot="1" x14ac:dyDescent="0.4">
      <c r="A22" s="39"/>
      <c r="B22" s="44">
        <v>3</v>
      </c>
      <c r="C22" s="74" t="str">
        <f ca="1">IF(ISBLANK(INDIRECT(ADDRESS(B22*2+2,3))),"",INDIRECT(ADDRESS(B22*2+2,3)))</f>
        <v>Попов</v>
      </c>
      <c r="D22" s="74"/>
      <c r="E22" s="75"/>
      <c r="F22" s="41">
        <v>13</v>
      </c>
      <c r="G22" s="42">
        <v>2</v>
      </c>
      <c r="H22" s="76" t="str">
        <f ca="1">IF(ISBLANK(INDIRECT(ADDRESS(K22*2+2,3))),"",INDIRECT(ADDRESS(K22*2+2,3)))</f>
        <v>Горбунов А</v>
      </c>
      <c r="I22" s="74"/>
      <c r="J22" s="74"/>
      <c r="K22" s="44">
        <v>4</v>
      </c>
      <c r="L22" s="43" t="s">
        <v>11</v>
      </c>
      <c r="M22" s="47"/>
    </row>
    <row r="23" spans="1:13" s="40" customFormat="1" ht="30" customHeight="1" x14ac:dyDescent="0.35">
      <c r="A23" s="39"/>
      <c r="M23" s="45"/>
    </row>
    <row r="24" spans="1:13" s="40" customFormat="1" ht="30" customHeight="1" thickBot="1" x14ac:dyDescent="0.4">
      <c r="A24" s="39"/>
      <c r="B24" s="67" t="s">
        <v>5</v>
      </c>
      <c r="C24" s="67"/>
      <c r="D24" s="67"/>
      <c r="E24" s="67"/>
      <c r="F24" s="67"/>
      <c r="G24" s="67"/>
      <c r="H24" s="67"/>
      <c r="I24" s="67"/>
      <c r="J24" s="67"/>
      <c r="K24" s="67"/>
      <c r="M24" s="45"/>
    </row>
    <row r="25" spans="1:13" s="40" customFormat="1" ht="30" customHeight="1" thickBot="1" x14ac:dyDescent="0.4">
      <c r="A25" s="39"/>
      <c r="B25" s="44">
        <v>6</v>
      </c>
      <c r="C25" s="74" t="str">
        <f ca="1">IF(ISBLANK(INDIRECT(ADDRESS(B25*2+2,3))),"",INDIRECT(ADDRESS(B25*2+2,3)))</f>
        <v>Гедройц-Юраго</v>
      </c>
      <c r="D25" s="74"/>
      <c r="E25" s="75"/>
      <c r="F25" s="41">
        <v>7</v>
      </c>
      <c r="G25" s="42">
        <v>6</v>
      </c>
      <c r="H25" s="76" t="str">
        <f ca="1">IF(ISBLANK(INDIRECT(ADDRESS(K25*2+2,3))),"",INDIRECT(ADDRESS(K25*2+2,3)))</f>
        <v>Горбунов А</v>
      </c>
      <c r="I25" s="74"/>
      <c r="J25" s="74"/>
      <c r="K25" s="44">
        <v>4</v>
      </c>
      <c r="L25" s="43" t="s">
        <v>11</v>
      </c>
      <c r="M25" s="47"/>
    </row>
    <row r="26" spans="1:13" s="40" customFormat="1" ht="30" customHeight="1" thickBot="1" x14ac:dyDescent="0.4">
      <c r="A26" s="39"/>
      <c r="B26" s="44">
        <v>5</v>
      </c>
      <c r="C26" s="74" t="str">
        <f ca="1">IF(ISBLANK(INDIRECT(ADDRESS(B26*2+2,3))),"",INDIRECT(ADDRESS(B26*2+2,3)))</f>
        <v>Пономаренко</v>
      </c>
      <c r="D26" s="74"/>
      <c r="E26" s="75"/>
      <c r="F26" s="41">
        <v>1</v>
      </c>
      <c r="G26" s="42">
        <v>13</v>
      </c>
      <c r="H26" s="76" t="str">
        <f ca="1">IF(ISBLANK(INDIRECT(ADDRESS(K26*2+2,3))),"",INDIRECT(ADDRESS(K26*2+2,3)))</f>
        <v>Попов</v>
      </c>
      <c r="I26" s="74"/>
      <c r="J26" s="74"/>
      <c r="K26" s="44">
        <v>3</v>
      </c>
      <c r="L26" s="43" t="s">
        <v>11</v>
      </c>
      <c r="M26" s="47"/>
    </row>
    <row r="27" spans="1:13" s="40" customFormat="1" ht="30" customHeight="1" thickBot="1" x14ac:dyDescent="0.4">
      <c r="A27" s="39"/>
      <c r="B27" s="44">
        <v>1</v>
      </c>
      <c r="C27" s="74" t="str">
        <f ca="1">IF(ISBLANK(INDIRECT(ADDRESS(B27*2+2,3))),"",INDIRECT(ADDRESS(B27*2+2,3)))</f>
        <v>Лямунов</v>
      </c>
      <c r="D27" s="74"/>
      <c r="E27" s="75"/>
      <c r="F27" s="41">
        <v>13</v>
      </c>
      <c r="G27" s="42">
        <v>3</v>
      </c>
      <c r="H27" s="76" t="str">
        <f ca="1">IF(ISBLANK(INDIRECT(ADDRESS(K27*2+2,3))),"",INDIRECT(ADDRESS(K27*2+2,3)))</f>
        <v>Елсакова А</v>
      </c>
      <c r="I27" s="74"/>
      <c r="J27" s="74"/>
      <c r="K27" s="44">
        <v>2</v>
      </c>
      <c r="L27" s="43" t="s">
        <v>11</v>
      </c>
      <c r="M27" s="47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6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2</v>
      </c>
      <c r="C30" s="74" t="str">
        <f ca="1">IF(ISBLANK(INDIRECT(ADDRESS(B30*2+2,3))),"",INDIRECT(ADDRESS(B30*2+2,3)))</f>
        <v>Елсакова А</v>
      </c>
      <c r="D30" s="74"/>
      <c r="E30" s="75"/>
      <c r="F30" s="41">
        <v>7</v>
      </c>
      <c r="G30" s="42">
        <v>13</v>
      </c>
      <c r="H30" s="76" t="str">
        <f ca="1">IF(ISBLANK(INDIRECT(ADDRESS(K30*2+2,3))),"",INDIRECT(ADDRESS(K30*2+2,3)))</f>
        <v>Гедройц-Юраго</v>
      </c>
      <c r="I30" s="74"/>
      <c r="J30" s="74"/>
      <c r="K30" s="44">
        <v>6</v>
      </c>
      <c r="L30" s="43" t="s">
        <v>11</v>
      </c>
      <c r="M30" s="47"/>
    </row>
    <row r="31" spans="1:13" s="40" customFormat="1" ht="30" customHeight="1" thickBot="1" x14ac:dyDescent="0.4">
      <c r="A31" s="39"/>
      <c r="B31" s="44">
        <v>3</v>
      </c>
      <c r="C31" s="74" t="str">
        <f ca="1">IF(ISBLANK(INDIRECT(ADDRESS(B31*2+2,3))),"",INDIRECT(ADDRESS(B31*2+2,3)))</f>
        <v>Попов</v>
      </c>
      <c r="D31" s="74"/>
      <c r="E31" s="75"/>
      <c r="F31" s="41">
        <v>13</v>
      </c>
      <c r="G31" s="42">
        <v>4</v>
      </c>
      <c r="H31" s="76" t="str">
        <f ca="1">IF(ISBLANK(INDIRECT(ADDRESS(K31*2+2,3))),"",INDIRECT(ADDRESS(K31*2+2,3)))</f>
        <v>Лямунов</v>
      </c>
      <c r="I31" s="74"/>
      <c r="J31" s="74"/>
      <c r="K31" s="44">
        <v>1</v>
      </c>
      <c r="L31" s="43" t="s">
        <v>11</v>
      </c>
      <c r="M31" s="47"/>
    </row>
    <row r="32" spans="1:13" s="40" customFormat="1" ht="30" customHeight="1" thickBot="1" x14ac:dyDescent="0.4">
      <c r="A32" s="39"/>
      <c r="B32" s="44">
        <v>4</v>
      </c>
      <c r="C32" s="74" t="str">
        <f ca="1">IF(ISBLANK(INDIRECT(ADDRESS(B32*2+2,3))),"",INDIRECT(ADDRESS(B32*2+2,3)))</f>
        <v>Горбунов А</v>
      </c>
      <c r="D32" s="74"/>
      <c r="E32" s="75"/>
      <c r="F32" s="41">
        <v>12</v>
      </c>
      <c r="G32" s="42">
        <v>9</v>
      </c>
      <c r="H32" s="76" t="str">
        <f ca="1">IF(ISBLANK(INDIRECT(ADDRESS(K32*2+2,3))),"",INDIRECT(ADDRESS(K32*2+2,3)))</f>
        <v>Пономаренко</v>
      </c>
      <c r="I32" s="74"/>
      <c r="J32" s="74"/>
      <c r="K32" s="44">
        <v>5</v>
      </c>
      <c r="L32" s="43" t="s">
        <v>11</v>
      </c>
      <c r="M32" s="47"/>
    </row>
    <row r="33" spans="1:13" s="40" customFormat="1" ht="30" customHeight="1" x14ac:dyDescent="0.35">
      <c r="A33" s="39"/>
      <c r="M33" s="45"/>
    </row>
    <row r="34" spans="1:13" s="40" customFormat="1" ht="30" customHeight="1" thickBot="1" x14ac:dyDescent="0.4">
      <c r="A34" s="39"/>
      <c r="B34" s="67" t="s">
        <v>8</v>
      </c>
      <c r="C34" s="67"/>
      <c r="D34" s="67"/>
      <c r="E34" s="67"/>
      <c r="F34" s="67"/>
      <c r="G34" s="67"/>
      <c r="H34" s="67"/>
      <c r="I34" s="67"/>
      <c r="J34" s="67"/>
      <c r="K34" s="67"/>
      <c r="M34" s="45"/>
    </row>
    <row r="35" spans="1:13" s="40" customFormat="1" ht="30" customHeight="1" thickBot="1" x14ac:dyDescent="0.4">
      <c r="A35" s="39"/>
      <c r="B35" s="44">
        <v>6</v>
      </c>
      <c r="C35" s="74" t="str">
        <f ca="1">IF(ISBLANK(INDIRECT(ADDRESS(B35*2+2,3))),"",INDIRECT(ADDRESS(B35*2+2,3)))</f>
        <v>Гедройц-Юраго</v>
      </c>
      <c r="D35" s="74"/>
      <c r="E35" s="75"/>
      <c r="F35" s="41">
        <v>13</v>
      </c>
      <c r="G35" s="42">
        <v>7</v>
      </c>
      <c r="H35" s="76" t="str">
        <f ca="1">IF(ISBLANK(INDIRECT(ADDRESS(K35*2+2,3))),"",INDIRECT(ADDRESS(K35*2+2,3)))</f>
        <v>Пономаренко</v>
      </c>
      <c r="I35" s="74"/>
      <c r="J35" s="74"/>
      <c r="K35" s="44">
        <v>5</v>
      </c>
      <c r="L35" s="43" t="s">
        <v>11</v>
      </c>
      <c r="M35" s="47"/>
    </row>
    <row r="36" spans="1:13" s="40" customFormat="1" ht="30" customHeight="1" thickBot="1" x14ac:dyDescent="0.4">
      <c r="A36" s="39"/>
      <c r="B36" s="44">
        <v>1</v>
      </c>
      <c r="C36" s="74" t="str">
        <f ca="1">IF(ISBLANK(INDIRECT(ADDRESS(B36*2+2,3))),"",INDIRECT(ADDRESS(B36*2+2,3)))</f>
        <v>Лямунов</v>
      </c>
      <c r="D36" s="74"/>
      <c r="E36" s="75"/>
      <c r="F36" s="41">
        <v>13</v>
      </c>
      <c r="G36" s="42">
        <v>3</v>
      </c>
      <c r="H36" s="76" t="str">
        <f ca="1">IF(ISBLANK(INDIRECT(ADDRESS(K36*2+2,3))),"",INDIRECT(ADDRESS(K36*2+2,3)))</f>
        <v>Горбунов А</v>
      </c>
      <c r="I36" s="74"/>
      <c r="J36" s="74"/>
      <c r="K36" s="44">
        <v>4</v>
      </c>
      <c r="L36" s="43" t="s">
        <v>11</v>
      </c>
      <c r="M36" s="47"/>
    </row>
    <row r="37" spans="1:13" s="40" customFormat="1" ht="30" customHeight="1" thickBot="1" x14ac:dyDescent="0.4">
      <c r="A37" s="39"/>
      <c r="B37" s="44">
        <v>2</v>
      </c>
      <c r="C37" s="74" t="str">
        <f ca="1">IF(ISBLANK(INDIRECT(ADDRESS(B37*2+2,3))),"",INDIRECT(ADDRESS(B37*2+2,3)))</f>
        <v>Елсакова А</v>
      </c>
      <c r="D37" s="74"/>
      <c r="E37" s="75"/>
      <c r="F37" s="41">
        <v>8</v>
      </c>
      <c r="G37" s="42">
        <v>13</v>
      </c>
      <c r="H37" s="76" t="str">
        <f ca="1">IF(ISBLANK(INDIRECT(ADDRESS(K37*2+2,3))),"",INDIRECT(ADDRESS(K37*2+2,3)))</f>
        <v>Попов</v>
      </c>
      <c r="I37" s="74"/>
      <c r="J37" s="74"/>
      <c r="K37" s="44">
        <v>3</v>
      </c>
      <c r="L37" s="43" t="s">
        <v>11</v>
      </c>
      <c r="M37" s="47"/>
    </row>
    <row r="38" spans="1:13" s="40" customFormat="1" ht="30" customHeight="1" x14ac:dyDescent="0.35">
      <c r="A38" s="39"/>
      <c r="M38" s="45"/>
    </row>
    <row r="39" spans="1:13" s="40" customFormat="1" ht="30" customHeight="1" thickBot="1" x14ac:dyDescent="0.4">
      <c r="A39" s="39"/>
      <c r="B39" s="67" t="s">
        <v>9</v>
      </c>
      <c r="C39" s="67"/>
      <c r="D39" s="67"/>
      <c r="E39" s="67"/>
      <c r="F39" s="67"/>
      <c r="G39" s="67"/>
      <c r="H39" s="67"/>
      <c r="I39" s="67"/>
      <c r="J39" s="67"/>
      <c r="K39" s="67"/>
      <c r="M39" s="45"/>
    </row>
    <row r="40" spans="1:13" s="40" customFormat="1" ht="30" customHeight="1" thickBot="1" x14ac:dyDescent="0.4">
      <c r="A40" s="39"/>
      <c r="B40" s="44">
        <v>3</v>
      </c>
      <c r="C40" s="74" t="str">
        <f ca="1">IF(ISBLANK(INDIRECT(ADDRESS(B40*2+2,3))),"",INDIRECT(ADDRESS(B40*2+2,3)))</f>
        <v>Попов</v>
      </c>
      <c r="D40" s="74"/>
      <c r="E40" s="75"/>
      <c r="F40" s="41">
        <v>13</v>
      </c>
      <c r="G40" s="42">
        <v>8</v>
      </c>
      <c r="H40" s="76" t="str">
        <f ca="1">IF(ISBLANK(INDIRECT(ADDRESS(K40*2+2,3))),"",INDIRECT(ADDRESS(K40*2+2,3)))</f>
        <v>Гедройц-Юраго</v>
      </c>
      <c r="I40" s="74"/>
      <c r="J40" s="74"/>
      <c r="K40" s="44">
        <v>6</v>
      </c>
      <c r="L40" s="43" t="s">
        <v>11</v>
      </c>
      <c r="M40" s="47"/>
    </row>
    <row r="41" spans="1:13" s="40" customFormat="1" ht="30" customHeight="1" thickBot="1" x14ac:dyDescent="0.4">
      <c r="A41" s="39"/>
      <c r="B41" s="44">
        <v>4</v>
      </c>
      <c r="C41" s="74" t="str">
        <f ca="1">IF(ISBLANK(INDIRECT(ADDRESS(B41*2+2,3))),"",INDIRECT(ADDRESS(B41*2+2,3)))</f>
        <v>Горбунов А</v>
      </c>
      <c r="D41" s="74"/>
      <c r="E41" s="75"/>
      <c r="F41" s="41">
        <v>11</v>
      </c>
      <c r="G41" s="42">
        <v>6</v>
      </c>
      <c r="H41" s="76" t="str">
        <f ca="1">IF(ISBLANK(INDIRECT(ADDRESS(K41*2+2,3))),"",INDIRECT(ADDRESS(K41*2+2,3)))</f>
        <v>Елсакова А</v>
      </c>
      <c r="I41" s="74"/>
      <c r="J41" s="74"/>
      <c r="K41" s="44">
        <v>2</v>
      </c>
      <c r="L41" s="43" t="s">
        <v>11</v>
      </c>
      <c r="M41" s="47"/>
    </row>
    <row r="42" spans="1:13" s="40" customFormat="1" ht="30" customHeight="1" thickBot="1" x14ac:dyDescent="0.4">
      <c r="A42" s="39"/>
      <c r="B42" s="44">
        <v>5</v>
      </c>
      <c r="C42" s="74" t="str">
        <f ca="1">IF(ISBLANK(INDIRECT(ADDRESS(B42*2+2,3))),"",INDIRECT(ADDRESS(B42*2+2,3)))</f>
        <v>Пономаренко</v>
      </c>
      <c r="D42" s="74"/>
      <c r="E42" s="75"/>
      <c r="F42" s="41">
        <v>1</v>
      </c>
      <c r="G42" s="42">
        <v>13</v>
      </c>
      <c r="H42" s="76" t="str">
        <f ca="1">IF(ISBLANK(INDIRECT(ADDRESS(K42*2+2,3))),"",INDIRECT(ADDRESS(K42*2+2,3)))</f>
        <v>Лямунов</v>
      </c>
      <c r="I42" s="74"/>
      <c r="J42" s="74"/>
      <c r="K42" s="44">
        <v>1</v>
      </c>
      <c r="L42" s="43" t="s">
        <v>11</v>
      </c>
      <c r="M42" s="47"/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N42"/>
  <sheetViews>
    <sheetView topLeftCell="A3" workbookViewId="0">
      <selection activeCell="N10" sqref="N10:N11"/>
    </sheetView>
  </sheetViews>
  <sheetFormatPr defaultRowHeight="15" x14ac:dyDescent="0.25"/>
  <cols>
    <col min="1" max="1" width="4" style="37" customWidth="1"/>
    <col min="2" max="12" width="10.28515625" customWidth="1"/>
    <col min="13" max="13" width="10.28515625" style="34" customWidth="1"/>
    <col min="14" max="15" width="10.28515625" customWidth="1"/>
  </cols>
  <sheetData>
    <row r="1" spans="2:14" ht="38.25" customHeight="1" x14ac:dyDescent="0.25">
      <c r="B1" s="52" t="s">
        <v>34</v>
      </c>
      <c r="C1" s="52"/>
      <c r="D1" s="52"/>
      <c r="E1" s="52"/>
      <c r="F1" s="52"/>
      <c r="G1" s="52"/>
      <c r="H1" s="52"/>
      <c r="I1" s="52"/>
      <c r="J1" s="52"/>
      <c r="K1" s="52"/>
      <c r="M1"/>
    </row>
    <row r="2" spans="2:14" ht="15.75" thickBot="1" x14ac:dyDescent="0.3">
      <c r="M2"/>
    </row>
    <row r="3" spans="2:14" ht="30" customHeight="1" thickBot="1" x14ac:dyDescent="0.3">
      <c r="B3" s="24"/>
      <c r="C3" s="53" t="s">
        <v>0</v>
      </c>
      <c r="D3" s="54"/>
      <c r="E3" s="55"/>
      <c r="F3" s="1">
        <v>1</v>
      </c>
      <c r="G3" s="1">
        <v>2</v>
      </c>
      <c r="H3" s="1">
        <v>3</v>
      </c>
      <c r="I3" s="2">
        <v>4</v>
      </c>
      <c r="J3" s="2">
        <v>5</v>
      </c>
      <c r="K3" s="2">
        <v>6</v>
      </c>
      <c r="L3" s="3" t="s">
        <v>1</v>
      </c>
      <c r="M3" s="1" t="s">
        <v>3</v>
      </c>
      <c r="N3" s="4" t="s">
        <v>2</v>
      </c>
    </row>
    <row r="4" spans="2:14" ht="24" customHeight="1" x14ac:dyDescent="0.25">
      <c r="B4" s="56">
        <v>1</v>
      </c>
      <c r="C4" s="58" t="s">
        <v>18</v>
      </c>
      <c r="D4" s="59"/>
      <c r="E4" s="60"/>
      <c r="F4" s="9" t="s">
        <v>7</v>
      </c>
      <c r="G4" s="5" t="str">
        <f ca="1">INDIRECT(ADDRESS(27,6))&amp;":"&amp;INDIRECT(ADDRESS(27,7))</f>
        <v>13:3</v>
      </c>
      <c r="H4" s="5" t="str">
        <f ca="1">INDIRECT(ADDRESS(31,7))&amp;":"&amp;INDIRECT(ADDRESS(31,6))</f>
        <v>12:11</v>
      </c>
      <c r="I4" s="5" t="str">
        <f ca="1">INDIRECT(ADDRESS(36,6))&amp;":"&amp;INDIRECT(ADDRESS(36,7))</f>
        <v>13:3</v>
      </c>
      <c r="J4" s="5" t="str">
        <f ca="1">INDIRECT(ADDRESS(42,7))&amp;":"&amp;INDIRECT(ADDRESS(42,6))</f>
        <v>13:4</v>
      </c>
      <c r="K4" s="20" t="str">
        <f ca="1">INDIRECT(ADDRESS(20,6))&amp;":"&amp;INDIRECT(ADDRESS(20,7))</f>
        <v>10:6</v>
      </c>
      <c r="L4" s="79">
        <f ca="1">IF(COUNT(F5:K5)=0,"",COUNTIF(F5:K5,"&gt;0")+0.5*COUNTIF(F5:K5,0))</f>
        <v>5</v>
      </c>
      <c r="M4" s="23"/>
      <c r="N4" s="77">
        <v>1</v>
      </c>
    </row>
    <row r="5" spans="2:14" ht="24" customHeight="1" x14ac:dyDescent="0.25">
      <c r="B5" s="57"/>
      <c r="C5" s="61"/>
      <c r="D5" s="62"/>
      <c r="E5" s="63"/>
      <c r="F5" s="13" t="s">
        <v>7</v>
      </c>
      <c r="G5" s="16">
        <f ca="1">IF(LEN(INDIRECT(ADDRESS(ROW()-1, COLUMN())))=1,"",INDIRECT(ADDRESS(27,6))-INDIRECT(ADDRESS(27,7)))</f>
        <v>10</v>
      </c>
      <c r="H5" s="16">
        <f ca="1">IF(LEN(INDIRECT(ADDRESS(ROW()-1, COLUMN())))=1,"",INDIRECT(ADDRESS(31,7))-INDIRECT(ADDRESS(31,6)))</f>
        <v>1</v>
      </c>
      <c r="I5" s="16">
        <f ca="1">IF(LEN(INDIRECT(ADDRESS(ROW()-1, COLUMN())))=1,"",INDIRECT(ADDRESS(36,6))-INDIRECT(ADDRESS(36,7)))</f>
        <v>10</v>
      </c>
      <c r="J5" s="16">
        <f ca="1">IF(LEN(INDIRECT(ADDRESS(ROW()-1, COLUMN())))=1,"",INDIRECT(ADDRESS(42,7))-INDIRECT(ADDRESS(42,6)))</f>
        <v>9</v>
      </c>
      <c r="K5" s="17">
        <f ca="1">IF(LEN(INDIRECT(ADDRESS(ROW()-1, COLUMN())))=1,"",INDIRECT(ADDRESS(20,6))-INDIRECT(ADDRESS(20,7)))</f>
        <v>4</v>
      </c>
      <c r="L5" s="80"/>
      <c r="M5" s="16">
        <f ca="1">IF(COUNT(F5:K5)=0,"",SUM(F5:K5))</f>
        <v>34</v>
      </c>
      <c r="N5" s="78"/>
    </row>
    <row r="6" spans="2:14" ht="24" customHeight="1" x14ac:dyDescent="0.25">
      <c r="B6" s="66">
        <v>2</v>
      </c>
      <c r="C6" s="61" t="s">
        <v>19</v>
      </c>
      <c r="D6" s="62"/>
      <c r="E6" s="63"/>
      <c r="F6" s="11" t="str">
        <f ca="1">INDIRECT(ADDRESS(27,7))&amp;":"&amp;INDIRECT(ADDRESS(27,6))</f>
        <v>3:13</v>
      </c>
      <c r="G6" s="7" t="s">
        <v>7</v>
      </c>
      <c r="H6" s="6" t="str">
        <f ca="1">INDIRECT(ADDRESS(37,6))&amp;":"&amp;INDIRECT(ADDRESS(37,7))</f>
        <v>1:13</v>
      </c>
      <c r="I6" s="6" t="str">
        <f ca="1">INDIRECT(ADDRESS(41,7))&amp;":"&amp;INDIRECT(ADDRESS(41,6))</f>
        <v>13:6</v>
      </c>
      <c r="J6" s="6" t="str">
        <f ca="1">INDIRECT(ADDRESS(21,6))&amp;":"&amp;INDIRECT(ADDRESS(21,7))</f>
        <v>11:6</v>
      </c>
      <c r="K6" s="10" t="str">
        <f ca="1">INDIRECT(ADDRESS(30,6))&amp;":"&amp;INDIRECT(ADDRESS(30,7))</f>
        <v>13:7</v>
      </c>
      <c r="L6" s="80">
        <f ca="1">IF(COUNT(F7:K7)=0,"",COUNTIF(F7:K7,"&gt;0")+0.5*COUNTIF(F7:K7,0))</f>
        <v>3</v>
      </c>
      <c r="M6" s="16"/>
      <c r="N6" s="81">
        <v>2</v>
      </c>
    </row>
    <row r="7" spans="2:14" ht="24" customHeight="1" x14ac:dyDescent="0.25">
      <c r="B7" s="57"/>
      <c r="C7" s="61"/>
      <c r="D7" s="62"/>
      <c r="E7" s="63"/>
      <c r="F7" s="22">
        <f ca="1">IF(LEN(INDIRECT(ADDRESS(ROW()-1, COLUMN())))=1,"",INDIRECT(ADDRESS(27,7))-INDIRECT(ADDRESS(27,6)))</f>
        <v>-10</v>
      </c>
      <c r="G7" s="14" t="s">
        <v>7</v>
      </c>
      <c r="H7" s="16">
        <f ca="1">IF(LEN(INDIRECT(ADDRESS(ROW()-1, COLUMN())))=1,"",INDIRECT(ADDRESS(37,6))-INDIRECT(ADDRESS(37,7)))</f>
        <v>-12</v>
      </c>
      <c r="I7" s="16">
        <f ca="1">IF(LEN(INDIRECT(ADDRESS(ROW()-1, COLUMN())))=1,"",INDIRECT(ADDRESS(41,7))-INDIRECT(ADDRESS(41,6)))</f>
        <v>7</v>
      </c>
      <c r="J7" s="16">
        <f ca="1">IF(LEN(INDIRECT(ADDRESS(ROW()-1, COLUMN())))=1,"",INDIRECT(ADDRESS(21,6))-INDIRECT(ADDRESS(21,7)))</f>
        <v>5</v>
      </c>
      <c r="K7" s="17">
        <f ca="1">IF(LEN(INDIRECT(ADDRESS(ROW()-1, COLUMN())))=1,"",INDIRECT(ADDRESS(30,6))-INDIRECT(ADDRESS(30,7)))</f>
        <v>6</v>
      </c>
      <c r="L7" s="80"/>
      <c r="M7" s="16">
        <f ca="1">IF(COUNT(F7:K7)=0,"",SUM(F7:K7))</f>
        <v>-4</v>
      </c>
      <c r="N7" s="78"/>
    </row>
    <row r="8" spans="2:14" ht="24" customHeight="1" x14ac:dyDescent="0.25">
      <c r="B8" s="66">
        <v>3</v>
      </c>
      <c r="C8" s="61" t="s">
        <v>20</v>
      </c>
      <c r="D8" s="62"/>
      <c r="E8" s="63"/>
      <c r="F8" s="11" t="str">
        <f ca="1">INDIRECT(ADDRESS(31,6))&amp;":"&amp;INDIRECT(ADDRESS(31,7))</f>
        <v>11:12</v>
      </c>
      <c r="G8" s="6" t="str">
        <f ca="1">INDIRECT(ADDRESS(37,7))&amp;":"&amp;INDIRECT(ADDRESS(37,6))</f>
        <v>13:1</v>
      </c>
      <c r="H8" s="7" t="s">
        <v>7</v>
      </c>
      <c r="I8" s="6" t="str">
        <f ca="1">INDIRECT(ADDRESS(22,6))&amp;":"&amp;INDIRECT(ADDRESS(22,7))</f>
        <v>4:11</v>
      </c>
      <c r="J8" s="6" t="str">
        <f ca="1">INDIRECT(ADDRESS(26,7))&amp;":"&amp;INDIRECT(ADDRESS(26,6))</f>
        <v>13:0</v>
      </c>
      <c r="K8" s="10" t="str">
        <f ca="1">INDIRECT(ADDRESS(40,6))&amp;":"&amp;INDIRECT(ADDRESS(40,7))</f>
        <v>9:10</v>
      </c>
      <c r="L8" s="80">
        <f ca="1">IF(COUNT(F9:K9)=0,"",COUNTIF(F9:K9,"&gt;0")+0.5*COUNTIF(F9:K9,0))</f>
        <v>2</v>
      </c>
      <c r="M8" s="16"/>
      <c r="N8" s="81">
        <v>5</v>
      </c>
    </row>
    <row r="9" spans="2:14" ht="24" customHeight="1" x14ac:dyDescent="0.25">
      <c r="B9" s="57"/>
      <c r="C9" s="61"/>
      <c r="D9" s="62"/>
      <c r="E9" s="63"/>
      <c r="F9" s="22">
        <f ca="1">IF(LEN(INDIRECT(ADDRESS(ROW()-1, COLUMN())))=1,"",INDIRECT(ADDRESS(31,6))-INDIRECT(ADDRESS(31,7)))</f>
        <v>-1</v>
      </c>
      <c r="G9" s="16">
        <f ca="1">IF(LEN(INDIRECT(ADDRESS(ROW()-1, COLUMN())))=1,"",INDIRECT(ADDRESS(37,7))-INDIRECT(ADDRESS(37,6)))</f>
        <v>12</v>
      </c>
      <c r="H9" s="14" t="s">
        <v>7</v>
      </c>
      <c r="I9" s="16">
        <f ca="1">IF(LEN(INDIRECT(ADDRESS(ROW()-1, COLUMN())))=1,"",INDIRECT(ADDRESS(22,6))-INDIRECT(ADDRESS(22,7)))</f>
        <v>-7</v>
      </c>
      <c r="J9" s="16">
        <f ca="1">IF(LEN(INDIRECT(ADDRESS(ROW()-1, COLUMN())))=1,"",INDIRECT(ADDRESS(26,7))-INDIRECT(ADDRESS(26,6)))</f>
        <v>13</v>
      </c>
      <c r="K9" s="17">
        <f ca="1">IF(LEN(INDIRECT(ADDRESS(ROW()-1, COLUMN())))=1,"",INDIRECT(ADDRESS(40,6))-INDIRECT(ADDRESS(40,7)))</f>
        <v>-1</v>
      </c>
      <c r="L9" s="80"/>
      <c r="M9" s="16">
        <f ca="1">IF(COUNT(F9:K9)=0,"",SUM(F9:K9))</f>
        <v>16</v>
      </c>
      <c r="N9" s="78"/>
    </row>
    <row r="10" spans="2:14" ht="24" customHeight="1" x14ac:dyDescent="0.25">
      <c r="B10" s="66">
        <v>4</v>
      </c>
      <c r="C10" s="61" t="s">
        <v>21</v>
      </c>
      <c r="D10" s="62"/>
      <c r="E10" s="63"/>
      <c r="F10" s="11" t="str">
        <f ca="1">INDIRECT(ADDRESS(36,7))&amp;":"&amp;INDIRECT(ADDRESS(36,6))</f>
        <v>3:13</v>
      </c>
      <c r="G10" s="6" t="str">
        <f ca="1">INDIRECT(ADDRESS(41,6))&amp;":"&amp;INDIRECT(ADDRESS(41,7))</f>
        <v>6:13</v>
      </c>
      <c r="H10" s="6" t="str">
        <f ca="1">INDIRECT(ADDRESS(22,7))&amp;":"&amp;INDIRECT(ADDRESS(22,6))</f>
        <v>11:4</v>
      </c>
      <c r="I10" s="7" t="s">
        <v>7</v>
      </c>
      <c r="J10" s="6" t="str">
        <f ca="1">INDIRECT(ADDRESS(32,6))&amp;":"&amp;INDIRECT(ADDRESS(32,7))</f>
        <v>13:4</v>
      </c>
      <c r="K10" s="10" t="str">
        <f ca="1">INDIRECT(ADDRESS(25,7))&amp;":"&amp;INDIRECT(ADDRESS(25,6))</f>
        <v>6:13</v>
      </c>
      <c r="L10" s="80">
        <f ca="1">IF(COUNT(F11:K11)=0,"",COUNTIF(F11:K11,"&gt;0")+0.5*COUNTIF(F11:K11,0))</f>
        <v>2</v>
      </c>
      <c r="M10" s="16"/>
      <c r="N10" s="81">
        <v>4</v>
      </c>
    </row>
    <row r="11" spans="2:14" ht="24" customHeight="1" x14ac:dyDescent="0.25">
      <c r="B11" s="57"/>
      <c r="C11" s="61"/>
      <c r="D11" s="62"/>
      <c r="E11" s="63"/>
      <c r="F11" s="22">
        <f ca="1">IF(LEN(INDIRECT(ADDRESS(ROW()-1, COLUMN())))=1,"",INDIRECT(ADDRESS(36,7))-INDIRECT(ADDRESS(36,6)))</f>
        <v>-10</v>
      </c>
      <c r="G11" s="16">
        <f ca="1">IF(LEN(INDIRECT(ADDRESS(ROW()-1, COLUMN())))=1,"",INDIRECT(ADDRESS(41,6))-INDIRECT(ADDRESS(41,7)))</f>
        <v>-7</v>
      </c>
      <c r="H11" s="16">
        <f ca="1">IF(LEN(INDIRECT(ADDRESS(ROW()-1, COLUMN())))=1,"",INDIRECT(ADDRESS(22,7))-INDIRECT(ADDRESS(22,6)))</f>
        <v>7</v>
      </c>
      <c r="I11" s="14" t="s">
        <v>7</v>
      </c>
      <c r="J11" s="16">
        <f ca="1">IF(LEN(INDIRECT(ADDRESS(ROW()-1, COLUMN())))=1,"",INDIRECT(ADDRESS(32,6))-INDIRECT(ADDRESS(32,7)))</f>
        <v>9</v>
      </c>
      <c r="K11" s="17">
        <f ca="1">IF(LEN(INDIRECT(ADDRESS(ROW()-1, COLUMN())))=1,"",INDIRECT(ADDRESS(25,7))-INDIRECT(ADDRESS(25,6)))</f>
        <v>-7</v>
      </c>
      <c r="L11" s="80"/>
      <c r="M11" s="16">
        <f ca="1">IF(COUNT(F11:K11)=0,"",SUM(F11:K11))</f>
        <v>-8</v>
      </c>
      <c r="N11" s="78"/>
    </row>
    <row r="12" spans="2:14" ht="24" customHeight="1" x14ac:dyDescent="0.25">
      <c r="B12" s="66">
        <v>5</v>
      </c>
      <c r="C12" s="61" t="s">
        <v>22</v>
      </c>
      <c r="D12" s="62"/>
      <c r="E12" s="63"/>
      <c r="F12" s="11" t="str">
        <f ca="1">INDIRECT(ADDRESS(42,6))&amp;":"&amp;INDIRECT(ADDRESS(42,7))</f>
        <v>4:13</v>
      </c>
      <c r="G12" s="6" t="str">
        <f ca="1">INDIRECT(ADDRESS(21,7))&amp;":"&amp;INDIRECT(ADDRESS(21,6))</f>
        <v>6:11</v>
      </c>
      <c r="H12" s="6" t="str">
        <f ca="1">INDIRECT(ADDRESS(26,6))&amp;":"&amp;INDIRECT(ADDRESS(26,7))</f>
        <v>0:13</v>
      </c>
      <c r="I12" s="6" t="str">
        <f ca="1">INDIRECT(ADDRESS(32,7))&amp;":"&amp;INDIRECT(ADDRESS(32,6))</f>
        <v>4:13</v>
      </c>
      <c r="J12" s="7" t="s">
        <v>7</v>
      </c>
      <c r="K12" s="10" t="str">
        <f ca="1">INDIRECT(ADDRESS(35,7))&amp;":"&amp;INDIRECT(ADDRESS(35,6))</f>
        <v>11:13</v>
      </c>
      <c r="L12" s="80">
        <f ca="1">IF(COUNT(F13:K13)=0,"",COUNTIF(F13:K13,"&gt;0")+0.5*COUNTIF(F13:K13,0))</f>
        <v>0</v>
      </c>
      <c r="M12" s="16"/>
      <c r="N12" s="81">
        <v>6</v>
      </c>
    </row>
    <row r="13" spans="2:14" ht="24" customHeight="1" x14ac:dyDescent="0.25">
      <c r="B13" s="57"/>
      <c r="C13" s="61"/>
      <c r="D13" s="62"/>
      <c r="E13" s="63"/>
      <c r="F13" s="22">
        <f ca="1">IF(LEN(INDIRECT(ADDRESS(ROW()-1, COLUMN())))=1,"",INDIRECT(ADDRESS(42,6))-INDIRECT(ADDRESS(42,7)))</f>
        <v>-9</v>
      </c>
      <c r="G13" s="16">
        <f ca="1">IF(LEN(INDIRECT(ADDRESS(ROW()-1, COLUMN())))=1,"",INDIRECT(ADDRESS(21,7))-INDIRECT(ADDRESS(21,6)))</f>
        <v>-5</v>
      </c>
      <c r="H13" s="16">
        <f ca="1">IF(LEN(INDIRECT(ADDRESS(ROW()-1, COLUMN())))=1,"",INDIRECT(ADDRESS(26,6))-INDIRECT(ADDRESS(26,7)))</f>
        <v>-13</v>
      </c>
      <c r="I13" s="16">
        <f ca="1">IF(LEN(INDIRECT(ADDRESS(ROW()-1, COLUMN())))=1,"",INDIRECT(ADDRESS(32,7))-INDIRECT(ADDRESS(32,6)))</f>
        <v>-9</v>
      </c>
      <c r="J13" s="14" t="s">
        <v>7</v>
      </c>
      <c r="K13" s="17">
        <f ca="1">IF(LEN(INDIRECT(ADDRESS(ROW()-1, COLUMN())))=1,"",INDIRECT(ADDRESS(35,7))-INDIRECT(ADDRESS(35,6)))</f>
        <v>-2</v>
      </c>
      <c r="L13" s="80"/>
      <c r="M13" s="16">
        <f ca="1">IF(COUNT(F13:K13)=0,"",SUM(F13:K13))</f>
        <v>-38</v>
      </c>
      <c r="N13" s="78"/>
    </row>
    <row r="14" spans="2:14" ht="24" customHeight="1" x14ac:dyDescent="0.25">
      <c r="B14" s="66">
        <v>6</v>
      </c>
      <c r="C14" s="61" t="s">
        <v>23</v>
      </c>
      <c r="D14" s="62"/>
      <c r="E14" s="63"/>
      <c r="F14" s="11" t="str">
        <f ca="1">INDIRECT(ADDRESS(20,7))&amp;":"&amp;INDIRECT(ADDRESS(20,6))</f>
        <v>6:10</v>
      </c>
      <c r="G14" s="6" t="str">
        <f ca="1">INDIRECT(ADDRESS(30,7))&amp;":"&amp;INDIRECT(ADDRESS(30,6))</f>
        <v>7:13</v>
      </c>
      <c r="H14" s="6" t="str">
        <f ca="1">INDIRECT(ADDRESS(40,7))&amp;":"&amp;INDIRECT(ADDRESS(40,6))</f>
        <v>10:9</v>
      </c>
      <c r="I14" s="6" t="str">
        <f ca="1">INDIRECT(ADDRESS(25,6))&amp;":"&amp;INDIRECT(ADDRESS(25,7))</f>
        <v>13:6</v>
      </c>
      <c r="J14" s="6" t="str">
        <f ca="1">INDIRECT(ADDRESS(35,6))&amp;":"&amp;INDIRECT(ADDRESS(35,7))</f>
        <v>13:11</v>
      </c>
      <c r="K14" s="12" t="s">
        <v>7</v>
      </c>
      <c r="L14" s="80">
        <f ca="1">IF(COUNT(F15:K15)=0,"",COUNTIF(F15:K15,"&gt;0")+0.5*COUNTIF(F15:K15,0))</f>
        <v>3</v>
      </c>
      <c r="M14" s="16"/>
      <c r="N14" s="81">
        <v>3</v>
      </c>
    </row>
    <row r="15" spans="2:14" ht="24" customHeight="1" thickBot="1" x14ac:dyDescent="0.3">
      <c r="B15" s="68"/>
      <c r="C15" s="69"/>
      <c r="D15" s="70"/>
      <c r="E15" s="71"/>
      <c r="F15" s="19">
        <f ca="1">IF(LEN(INDIRECT(ADDRESS(ROW()-1, COLUMN())))=1,"",INDIRECT(ADDRESS(20,7))-INDIRECT(ADDRESS(20,6)))</f>
        <v>-4</v>
      </c>
      <c r="G15" s="18">
        <f ca="1">IF(LEN(INDIRECT(ADDRESS(ROW()-1, COLUMN())))=1,"",INDIRECT(ADDRESS(30,7))-INDIRECT(ADDRESS(30,6)))</f>
        <v>-6</v>
      </c>
      <c r="H15" s="18">
        <f ca="1">IF(LEN(INDIRECT(ADDRESS(ROW()-1, COLUMN())))=1,"",INDIRECT(ADDRESS(40,7))-INDIRECT(ADDRESS(40,6)))</f>
        <v>1</v>
      </c>
      <c r="I15" s="18">
        <f ca="1">IF(LEN(INDIRECT(ADDRESS(ROW()-1, COLUMN())))=1,"",INDIRECT(ADDRESS(25,6))-INDIRECT(ADDRESS(25,7)))</f>
        <v>7</v>
      </c>
      <c r="J15" s="18">
        <f ca="1">IF(LEN(INDIRECT(ADDRESS(ROW()-1, COLUMN())))=1,"",INDIRECT(ADDRESS(35,6))-INDIRECT(ADDRESS(35,7)))</f>
        <v>2</v>
      </c>
      <c r="K15" s="15" t="s">
        <v>7</v>
      </c>
      <c r="L15" s="83"/>
      <c r="M15" s="18">
        <f ca="1">IF(COUNT(F15:K15)=0,"",SUM(F15:K15))</f>
        <v>0</v>
      </c>
      <c r="N15" s="82"/>
    </row>
    <row r="16" spans="2:14" x14ac:dyDescent="0.25">
      <c r="M16"/>
    </row>
    <row r="17" spans="1:13" x14ac:dyDescent="0.25">
      <c r="M17"/>
    </row>
    <row r="18" spans="1:13" x14ac:dyDescent="0.25">
      <c r="M18"/>
    </row>
    <row r="19" spans="1:13" s="40" customFormat="1" ht="30" customHeight="1" thickBot="1" x14ac:dyDescent="0.4">
      <c r="A19" s="39"/>
      <c r="B19" s="67" t="s">
        <v>4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3" s="40" customFormat="1" ht="30" customHeight="1" thickBot="1" x14ac:dyDescent="0.4">
      <c r="A20" s="39"/>
      <c r="B20" s="44">
        <v>1</v>
      </c>
      <c r="C20" s="74" t="str">
        <f ca="1">IF(ISBLANK(INDIRECT(ADDRESS(B20*2+2,3))),"",INDIRECT(ADDRESS(B20*2+2,3)))</f>
        <v>Багаутдинова</v>
      </c>
      <c r="D20" s="74"/>
      <c r="E20" s="75"/>
      <c r="F20" s="41">
        <v>10</v>
      </c>
      <c r="G20" s="42">
        <v>6</v>
      </c>
      <c r="H20" s="76" t="str">
        <f ca="1">IF(ISBLANK(INDIRECT(ADDRESS(K20*2+2,3))),"",INDIRECT(ADDRESS(K20*2+2,3)))</f>
        <v>Потапова</v>
      </c>
      <c r="I20" s="74"/>
      <c r="J20" s="74"/>
      <c r="K20" s="44">
        <v>6</v>
      </c>
      <c r="L20" s="43" t="s">
        <v>11</v>
      </c>
      <c r="M20" s="38"/>
    </row>
    <row r="21" spans="1:13" s="40" customFormat="1" ht="30" customHeight="1" thickBot="1" x14ac:dyDescent="0.4">
      <c r="A21" s="39"/>
      <c r="B21" s="44">
        <v>2</v>
      </c>
      <c r="C21" s="74" t="str">
        <f ca="1">IF(ISBLANK(INDIRECT(ADDRESS(B21*2+2,3))),"",INDIRECT(ADDRESS(B21*2+2,3)))</f>
        <v>Акулова</v>
      </c>
      <c r="D21" s="74"/>
      <c r="E21" s="75"/>
      <c r="F21" s="41">
        <v>11</v>
      </c>
      <c r="G21" s="42">
        <v>6</v>
      </c>
      <c r="H21" s="76" t="str">
        <f ca="1">IF(ISBLANK(INDIRECT(ADDRESS(K21*2+2,3))),"",INDIRECT(ADDRESS(K21*2+2,3)))</f>
        <v>Тиханова</v>
      </c>
      <c r="I21" s="74"/>
      <c r="J21" s="74"/>
      <c r="K21" s="44">
        <v>5</v>
      </c>
      <c r="L21" s="43" t="s">
        <v>11</v>
      </c>
      <c r="M21" s="38"/>
    </row>
    <row r="22" spans="1:13" s="40" customFormat="1" ht="30" customHeight="1" thickBot="1" x14ac:dyDescent="0.4">
      <c r="A22" s="39"/>
      <c r="B22" s="44">
        <v>3</v>
      </c>
      <c r="C22" s="74" t="str">
        <f ca="1">IF(ISBLANK(INDIRECT(ADDRESS(B22*2+2,3))),"",INDIRECT(ADDRESS(B22*2+2,3)))</f>
        <v>Елсаков С</v>
      </c>
      <c r="D22" s="74"/>
      <c r="E22" s="75"/>
      <c r="F22" s="41">
        <v>4</v>
      </c>
      <c r="G22" s="42">
        <v>11</v>
      </c>
      <c r="H22" s="76" t="str">
        <f ca="1">IF(ISBLANK(INDIRECT(ADDRESS(K22*2+2,3))),"",INDIRECT(ADDRESS(K22*2+2,3)))</f>
        <v>Сендеров</v>
      </c>
      <c r="I22" s="74"/>
      <c r="J22" s="74"/>
      <c r="K22" s="44">
        <v>4</v>
      </c>
      <c r="L22" s="43" t="s">
        <v>11</v>
      </c>
      <c r="M22" s="38"/>
    </row>
    <row r="23" spans="1:13" s="40" customFormat="1" ht="30" customHeight="1" x14ac:dyDescent="0.35">
      <c r="A23" s="39"/>
      <c r="M23" s="45"/>
    </row>
    <row r="24" spans="1:13" s="40" customFormat="1" ht="30" customHeight="1" thickBot="1" x14ac:dyDescent="0.4">
      <c r="A24" s="39"/>
      <c r="B24" s="67" t="s">
        <v>5</v>
      </c>
      <c r="C24" s="67"/>
      <c r="D24" s="67"/>
      <c r="E24" s="67"/>
      <c r="F24" s="67"/>
      <c r="G24" s="67"/>
      <c r="H24" s="67"/>
      <c r="I24" s="67"/>
      <c r="J24" s="67"/>
      <c r="K24" s="67"/>
      <c r="M24" s="45"/>
    </row>
    <row r="25" spans="1:13" s="40" customFormat="1" ht="30" customHeight="1" thickBot="1" x14ac:dyDescent="0.4">
      <c r="A25" s="39"/>
      <c r="B25" s="44">
        <v>6</v>
      </c>
      <c r="C25" s="74" t="str">
        <f ca="1">IF(ISBLANK(INDIRECT(ADDRESS(B25*2+2,3))),"",INDIRECT(ADDRESS(B25*2+2,3)))</f>
        <v>Потапова</v>
      </c>
      <c r="D25" s="74"/>
      <c r="E25" s="75"/>
      <c r="F25" s="41">
        <v>13</v>
      </c>
      <c r="G25" s="42">
        <v>6</v>
      </c>
      <c r="H25" s="76" t="str">
        <f ca="1">IF(ISBLANK(INDIRECT(ADDRESS(K25*2+2,3))),"",INDIRECT(ADDRESS(K25*2+2,3)))</f>
        <v>Сендеров</v>
      </c>
      <c r="I25" s="74"/>
      <c r="J25" s="74"/>
      <c r="K25" s="44">
        <v>4</v>
      </c>
      <c r="L25" s="43" t="s">
        <v>11</v>
      </c>
      <c r="M25" s="38"/>
    </row>
    <row r="26" spans="1:13" s="40" customFormat="1" ht="30" customHeight="1" thickBot="1" x14ac:dyDescent="0.4">
      <c r="A26" s="39"/>
      <c r="B26" s="44">
        <v>5</v>
      </c>
      <c r="C26" s="74" t="str">
        <f ca="1">IF(ISBLANK(INDIRECT(ADDRESS(B26*2+2,3))),"",INDIRECT(ADDRESS(B26*2+2,3)))</f>
        <v>Тиханова</v>
      </c>
      <c r="D26" s="74"/>
      <c r="E26" s="75"/>
      <c r="F26" s="41">
        <v>0</v>
      </c>
      <c r="G26" s="42">
        <v>13</v>
      </c>
      <c r="H26" s="76" t="str">
        <f ca="1">IF(ISBLANK(INDIRECT(ADDRESS(K26*2+2,3))),"",INDIRECT(ADDRESS(K26*2+2,3)))</f>
        <v>Елсаков С</v>
      </c>
      <c r="I26" s="74"/>
      <c r="J26" s="74"/>
      <c r="K26" s="44">
        <v>3</v>
      </c>
      <c r="L26" s="43" t="s">
        <v>11</v>
      </c>
      <c r="M26" s="38"/>
    </row>
    <row r="27" spans="1:13" s="40" customFormat="1" ht="30" customHeight="1" thickBot="1" x14ac:dyDescent="0.4">
      <c r="A27" s="39"/>
      <c r="B27" s="44">
        <v>1</v>
      </c>
      <c r="C27" s="74" t="str">
        <f ca="1">IF(ISBLANK(INDIRECT(ADDRESS(B27*2+2,3))),"",INDIRECT(ADDRESS(B27*2+2,3)))</f>
        <v>Багаутдинова</v>
      </c>
      <c r="D27" s="74"/>
      <c r="E27" s="75"/>
      <c r="F27" s="41">
        <v>13</v>
      </c>
      <c r="G27" s="42">
        <v>3</v>
      </c>
      <c r="H27" s="76" t="str">
        <f ca="1">IF(ISBLANK(INDIRECT(ADDRESS(K27*2+2,3))),"",INDIRECT(ADDRESS(K27*2+2,3)))</f>
        <v>Акулова</v>
      </c>
      <c r="I27" s="74"/>
      <c r="J27" s="74"/>
      <c r="K27" s="44">
        <v>2</v>
      </c>
      <c r="L27" s="43" t="s">
        <v>11</v>
      </c>
      <c r="M27" s="38"/>
    </row>
    <row r="28" spans="1:13" s="40" customFormat="1" ht="30" customHeight="1" x14ac:dyDescent="0.35">
      <c r="A28" s="39"/>
      <c r="M28" s="45"/>
    </row>
    <row r="29" spans="1:13" s="40" customFormat="1" ht="30" customHeight="1" thickBot="1" x14ac:dyDescent="0.4">
      <c r="A29" s="39"/>
      <c r="B29" s="67" t="s">
        <v>6</v>
      </c>
      <c r="C29" s="67"/>
      <c r="D29" s="67"/>
      <c r="E29" s="67"/>
      <c r="F29" s="67"/>
      <c r="G29" s="67"/>
      <c r="H29" s="67"/>
      <c r="I29" s="67"/>
      <c r="J29" s="67"/>
      <c r="K29" s="67"/>
      <c r="M29" s="45"/>
    </row>
    <row r="30" spans="1:13" s="40" customFormat="1" ht="30" customHeight="1" thickBot="1" x14ac:dyDescent="0.4">
      <c r="A30" s="39"/>
      <c r="B30" s="44">
        <v>2</v>
      </c>
      <c r="C30" s="74" t="str">
        <f ca="1">IF(ISBLANK(INDIRECT(ADDRESS(B30*2+2,3))),"",INDIRECT(ADDRESS(B30*2+2,3)))</f>
        <v>Акулова</v>
      </c>
      <c r="D30" s="74"/>
      <c r="E30" s="75"/>
      <c r="F30" s="41">
        <v>13</v>
      </c>
      <c r="G30" s="42">
        <v>7</v>
      </c>
      <c r="H30" s="76" t="str">
        <f ca="1">IF(ISBLANK(INDIRECT(ADDRESS(K30*2+2,3))),"",INDIRECT(ADDRESS(K30*2+2,3)))</f>
        <v>Потапова</v>
      </c>
      <c r="I30" s="74"/>
      <c r="J30" s="74"/>
      <c r="K30" s="44">
        <v>6</v>
      </c>
      <c r="L30" s="43" t="s">
        <v>11</v>
      </c>
      <c r="M30" s="38"/>
    </row>
    <row r="31" spans="1:13" s="40" customFormat="1" ht="30" customHeight="1" thickBot="1" x14ac:dyDescent="0.4">
      <c r="A31" s="39"/>
      <c r="B31" s="44">
        <v>3</v>
      </c>
      <c r="C31" s="74" t="str">
        <f ca="1">IF(ISBLANK(INDIRECT(ADDRESS(B31*2+2,3))),"",INDIRECT(ADDRESS(B31*2+2,3)))</f>
        <v>Елсаков С</v>
      </c>
      <c r="D31" s="74"/>
      <c r="E31" s="75"/>
      <c r="F31" s="41">
        <v>11</v>
      </c>
      <c r="G31" s="42">
        <v>12</v>
      </c>
      <c r="H31" s="76" t="str">
        <f ca="1">IF(ISBLANK(INDIRECT(ADDRESS(K31*2+2,3))),"",INDIRECT(ADDRESS(K31*2+2,3)))</f>
        <v>Багаутдинова</v>
      </c>
      <c r="I31" s="74"/>
      <c r="J31" s="74"/>
      <c r="K31" s="44">
        <v>1</v>
      </c>
      <c r="L31" s="43" t="s">
        <v>11</v>
      </c>
      <c r="M31" s="38"/>
    </row>
    <row r="32" spans="1:13" s="40" customFormat="1" ht="30" customHeight="1" thickBot="1" x14ac:dyDescent="0.4">
      <c r="A32" s="39"/>
      <c r="B32" s="44">
        <v>4</v>
      </c>
      <c r="C32" s="74" t="str">
        <f ca="1">IF(ISBLANK(INDIRECT(ADDRESS(B32*2+2,3))),"",INDIRECT(ADDRESS(B32*2+2,3)))</f>
        <v>Сендеров</v>
      </c>
      <c r="D32" s="74"/>
      <c r="E32" s="75"/>
      <c r="F32" s="41">
        <v>13</v>
      </c>
      <c r="G32" s="42">
        <v>4</v>
      </c>
      <c r="H32" s="76" t="str">
        <f ca="1">IF(ISBLANK(INDIRECT(ADDRESS(K32*2+2,3))),"",INDIRECT(ADDRESS(K32*2+2,3)))</f>
        <v>Тиханова</v>
      </c>
      <c r="I32" s="74"/>
      <c r="J32" s="74"/>
      <c r="K32" s="44">
        <v>5</v>
      </c>
      <c r="L32" s="43" t="s">
        <v>11</v>
      </c>
      <c r="M32" s="38"/>
    </row>
    <row r="33" spans="1:13" s="40" customFormat="1" ht="30" customHeight="1" x14ac:dyDescent="0.35">
      <c r="A33" s="39"/>
      <c r="M33" s="45"/>
    </row>
    <row r="34" spans="1:13" s="40" customFormat="1" ht="30" customHeight="1" thickBot="1" x14ac:dyDescent="0.4">
      <c r="A34" s="39"/>
      <c r="B34" s="67" t="s">
        <v>8</v>
      </c>
      <c r="C34" s="67"/>
      <c r="D34" s="67"/>
      <c r="E34" s="67"/>
      <c r="F34" s="67"/>
      <c r="G34" s="67"/>
      <c r="H34" s="67"/>
      <c r="I34" s="67"/>
      <c r="J34" s="67"/>
      <c r="K34" s="67"/>
      <c r="M34" s="45"/>
    </row>
    <row r="35" spans="1:13" s="40" customFormat="1" ht="30" customHeight="1" thickBot="1" x14ac:dyDescent="0.4">
      <c r="A35" s="39"/>
      <c r="B35" s="44">
        <v>6</v>
      </c>
      <c r="C35" s="74" t="str">
        <f ca="1">IF(ISBLANK(INDIRECT(ADDRESS(B35*2+2,3))),"",INDIRECT(ADDRESS(B35*2+2,3)))</f>
        <v>Потапова</v>
      </c>
      <c r="D35" s="74"/>
      <c r="E35" s="75"/>
      <c r="F35" s="41">
        <v>13</v>
      </c>
      <c r="G35" s="42">
        <v>11</v>
      </c>
      <c r="H35" s="76" t="str">
        <f ca="1">IF(ISBLANK(INDIRECT(ADDRESS(K35*2+2,3))),"",INDIRECT(ADDRESS(K35*2+2,3)))</f>
        <v>Тиханова</v>
      </c>
      <c r="I35" s="74"/>
      <c r="J35" s="74"/>
      <c r="K35" s="44">
        <v>5</v>
      </c>
      <c r="L35" s="43" t="s">
        <v>11</v>
      </c>
      <c r="M35" s="38"/>
    </row>
    <row r="36" spans="1:13" s="40" customFormat="1" ht="30" customHeight="1" thickBot="1" x14ac:dyDescent="0.4">
      <c r="A36" s="39"/>
      <c r="B36" s="44">
        <v>1</v>
      </c>
      <c r="C36" s="74" t="str">
        <f ca="1">IF(ISBLANK(INDIRECT(ADDRESS(B36*2+2,3))),"",INDIRECT(ADDRESS(B36*2+2,3)))</f>
        <v>Багаутдинова</v>
      </c>
      <c r="D36" s="74"/>
      <c r="E36" s="75"/>
      <c r="F36" s="41">
        <v>13</v>
      </c>
      <c r="G36" s="42">
        <v>3</v>
      </c>
      <c r="H36" s="76" t="str">
        <f ca="1">IF(ISBLANK(INDIRECT(ADDRESS(K36*2+2,3))),"",INDIRECT(ADDRESS(K36*2+2,3)))</f>
        <v>Сендеров</v>
      </c>
      <c r="I36" s="74"/>
      <c r="J36" s="74"/>
      <c r="K36" s="44">
        <v>4</v>
      </c>
      <c r="L36" s="43" t="s">
        <v>11</v>
      </c>
      <c r="M36" s="38"/>
    </row>
    <row r="37" spans="1:13" s="40" customFormat="1" ht="30" customHeight="1" thickBot="1" x14ac:dyDescent="0.4">
      <c r="A37" s="39"/>
      <c r="B37" s="44">
        <v>2</v>
      </c>
      <c r="C37" s="74" t="str">
        <f ca="1">IF(ISBLANK(INDIRECT(ADDRESS(B37*2+2,3))),"",INDIRECT(ADDRESS(B37*2+2,3)))</f>
        <v>Акулова</v>
      </c>
      <c r="D37" s="74"/>
      <c r="E37" s="75"/>
      <c r="F37" s="41">
        <v>1</v>
      </c>
      <c r="G37" s="42">
        <v>13</v>
      </c>
      <c r="H37" s="76" t="str">
        <f ca="1">IF(ISBLANK(INDIRECT(ADDRESS(K37*2+2,3))),"",INDIRECT(ADDRESS(K37*2+2,3)))</f>
        <v>Елсаков С</v>
      </c>
      <c r="I37" s="74"/>
      <c r="J37" s="74"/>
      <c r="K37" s="44">
        <v>3</v>
      </c>
      <c r="L37" s="43" t="s">
        <v>11</v>
      </c>
      <c r="M37" s="38"/>
    </row>
    <row r="38" spans="1:13" s="40" customFormat="1" ht="30" customHeight="1" x14ac:dyDescent="0.35">
      <c r="A38" s="39"/>
      <c r="M38" s="45"/>
    </row>
    <row r="39" spans="1:13" s="40" customFormat="1" ht="30" customHeight="1" thickBot="1" x14ac:dyDescent="0.4">
      <c r="A39" s="39"/>
      <c r="B39" s="67" t="s">
        <v>9</v>
      </c>
      <c r="C39" s="67"/>
      <c r="D39" s="67"/>
      <c r="E39" s="67"/>
      <c r="F39" s="67"/>
      <c r="G39" s="67"/>
      <c r="H39" s="67"/>
      <c r="I39" s="67"/>
      <c r="J39" s="67"/>
      <c r="K39" s="67"/>
      <c r="M39" s="45"/>
    </row>
    <row r="40" spans="1:13" s="40" customFormat="1" ht="30" customHeight="1" thickBot="1" x14ac:dyDescent="0.4">
      <c r="A40" s="39"/>
      <c r="B40" s="44">
        <v>3</v>
      </c>
      <c r="C40" s="74" t="str">
        <f ca="1">IF(ISBLANK(INDIRECT(ADDRESS(B40*2+2,3))),"",INDIRECT(ADDRESS(B40*2+2,3)))</f>
        <v>Елсаков С</v>
      </c>
      <c r="D40" s="74"/>
      <c r="E40" s="75"/>
      <c r="F40" s="41">
        <v>9</v>
      </c>
      <c r="G40" s="42">
        <v>10</v>
      </c>
      <c r="H40" s="76" t="str">
        <f ca="1">IF(ISBLANK(INDIRECT(ADDRESS(K40*2+2,3))),"",INDIRECT(ADDRESS(K40*2+2,3)))</f>
        <v>Потапова</v>
      </c>
      <c r="I40" s="74"/>
      <c r="J40" s="74"/>
      <c r="K40" s="44">
        <v>6</v>
      </c>
      <c r="L40" s="43" t="s">
        <v>11</v>
      </c>
      <c r="M40" s="38"/>
    </row>
    <row r="41" spans="1:13" s="40" customFormat="1" ht="30" customHeight="1" thickBot="1" x14ac:dyDescent="0.4">
      <c r="A41" s="39"/>
      <c r="B41" s="44">
        <v>4</v>
      </c>
      <c r="C41" s="74" t="str">
        <f ca="1">IF(ISBLANK(INDIRECT(ADDRESS(B41*2+2,3))),"",INDIRECT(ADDRESS(B41*2+2,3)))</f>
        <v>Сендеров</v>
      </c>
      <c r="D41" s="74"/>
      <c r="E41" s="75"/>
      <c r="F41" s="41">
        <v>6</v>
      </c>
      <c r="G41" s="42">
        <v>13</v>
      </c>
      <c r="H41" s="76" t="str">
        <f ca="1">IF(ISBLANK(INDIRECT(ADDRESS(K41*2+2,3))),"",INDIRECT(ADDRESS(K41*2+2,3)))</f>
        <v>Акулова</v>
      </c>
      <c r="I41" s="74"/>
      <c r="J41" s="74"/>
      <c r="K41" s="44">
        <v>2</v>
      </c>
      <c r="L41" s="43" t="s">
        <v>11</v>
      </c>
      <c r="M41" s="38"/>
    </row>
    <row r="42" spans="1:13" s="40" customFormat="1" ht="30" customHeight="1" thickBot="1" x14ac:dyDescent="0.4">
      <c r="A42" s="39"/>
      <c r="B42" s="44">
        <v>5</v>
      </c>
      <c r="C42" s="74" t="str">
        <f ca="1">IF(ISBLANK(INDIRECT(ADDRESS(B42*2+2,3))),"",INDIRECT(ADDRESS(B42*2+2,3)))</f>
        <v>Тиханова</v>
      </c>
      <c r="D42" s="74"/>
      <c r="E42" s="75"/>
      <c r="F42" s="41">
        <v>4</v>
      </c>
      <c r="G42" s="42">
        <v>13</v>
      </c>
      <c r="H42" s="76" t="str">
        <f ca="1">IF(ISBLANK(INDIRECT(ADDRESS(K42*2+2,3))),"",INDIRECT(ADDRESS(K42*2+2,3)))</f>
        <v>Багаутдинова</v>
      </c>
      <c r="I42" s="74"/>
      <c r="J42" s="74"/>
      <c r="K42" s="44">
        <v>1</v>
      </c>
      <c r="L42" s="43" t="s">
        <v>11</v>
      </c>
      <c r="M42" s="38"/>
    </row>
  </sheetData>
  <mergeCells count="61">
    <mergeCell ref="C42:E42"/>
    <mergeCell ref="H42:J42"/>
    <mergeCell ref="B34:K34"/>
    <mergeCell ref="C35:E35"/>
    <mergeCell ref="H35:J35"/>
    <mergeCell ref="C36:E36"/>
    <mergeCell ref="H36:J36"/>
    <mergeCell ref="C37:E37"/>
    <mergeCell ref="H37:J37"/>
    <mergeCell ref="B39:K39"/>
    <mergeCell ref="C40:E40"/>
    <mergeCell ref="H40:J40"/>
    <mergeCell ref="C41:E41"/>
    <mergeCell ref="H41:J41"/>
    <mergeCell ref="C32:E32"/>
    <mergeCell ref="H32:J32"/>
    <mergeCell ref="B24:K24"/>
    <mergeCell ref="C25:E25"/>
    <mergeCell ref="H25:J2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22:E22"/>
    <mergeCell ref="H22:J22"/>
    <mergeCell ref="B12:B13"/>
    <mergeCell ref="C12:E13"/>
    <mergeCell ref="L12:L13"/>
    <mergeCell ref="B19:K19"/>
    <mergeCell ref="C20:E20"/>
    <mergeCell ref="H20:J20"/>
    <mergeCell ref="C21:E21"/>
    <mergeCell ref="H21:J21"/>
    <mergeCell ref="N12:N13"/>
    <mergeCell ref="B14:B15"/>
    <mergeCell ref="C14:E15"/>
    <mergeCell ref="L14:L15"/>
    <mergeCell ref="N14:N15"/>
    <mergeCell ref="B8:B9"/>
    <mergeCell ref="C8:E9"/>
    <mergeCell ref="L8:L9"/>
    <mergeCell ref="N8:N9"/>
    <mergeCell ref="B10:B11"/>
    <mergeCell ref="C10:E11"/>
    <mergeCell ref="L10:L11"/>
    <mergeCell ref="N10:N11"/>
    <mergeCell ref="B1:K1"/>
    <mergeCell ref="B6:B7"/>
    <mergeCell ref="C6:E7"/>
    <mergeCell ref="L6:L7"/>
    <mergeCell ref="N6:N7"/>
    <mergeCell ref="C3:E3"/>
    <mergeCell ref="B4:B5"/>
    <mergeCell ref="C4:E5"/>
    <mergeCell ref="L4:L5"/>
    <mergeCell ref="N4:N5"/>
  </mergeCells>
  <printOptions horizontalCentered="1"/>
  <pageMargins left="0.25" right="0.25" top="0.75" bottom="0.75" header="0.3" footer="0.3"/>
  <pageSetup paperSize="9" scale="66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workbookViewId="0">
      <selection activeCell="H14" sqref="H14"/>
    </sheetView>
  </sheetViews>
  <sheetFormatPr defaultRowHeight="15" customHeight="1" x14ac:dyDescent="0.25"/>
  <cols>
    <col min="1" max="1" width="9.140625" style="37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37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Елсакова А</v>
      </c>
      <c r="C4" s="86"/>
      <c r="D4" s="25">
        <v>13</v>
      </c>
      <c r="E4" s="27"/>
    </row>
    <row r="5" spans="1:13" ht="15" customHeight="1" x14ac:dyDescent="0.25">
      <c r="A5" s="37">
        <v>5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Елсакова А</v>
      </c>
      <c r="G6" s="86"/>
      <c r="H6" s="25">
        <v>1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37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Костюнин</v>
      </c>
      <c r="C8" s="86"/>
      <c r="D8" s="25">
        <v>5</v>
      </c>
      <c r="E8" s="30"/>
      <c r="I8" s="29"/>
    </row>
    <row r="9" spans="1:13" ht="15" customHeight="1" x14ac:dyDescent="0.25">
      <c r="A9" s="37">
        <v>5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Большакова</v>
      </c>
      <c r="K10" s="85"/>
      <c r="L10" s="36"/>
      <c r="M10" s="31"/>
    </row>
    <row r="11" spans="1:13" ht="15" customHeight="1" x14ac:dyDescent="0.25">
      <c r="C11" s="33"/>
      <c r="I11" s="29"/>
      <c r="M11" s="31"/>
    </row>
    <row r="12" spans="1:13" ht="15" customHeight="1" x14ac:dyDescent="0.25">
      <c r="A12" s="37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Большакова</v>
      </c>
      <c r="C12" s="86"/>
      <c r="D12" s="25">
        <v>13</v>
      </c>
      <c r="E12" s="27"/>
      <c r="I12" s="29"/>
      <c r="M12" s="31"/>
    </row>
    <row r="13" spans="1:13" ht="15" customHeight="1" x14ac:dyDescent="0.25">
      <c r="A13" s="37">
        <v>5</v>
      </c>
      <c r="C13" s="33"/>
      <c r="E13" s="28"/>
      <c r="I13" s="29"/>
      <c r="M13" s="31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Большакова</v>
      </c>
      <c r="G14" s="86"/>
      <c r="H14" s="25">
        <v>13</v>
      </c>
      <c r="I14" s="30"/>
      <c r="M14" s="31"/>
    </row>
    <row r="15" spans="1:13" ht="15" customHeight="1" x14ac:dyDescent="0.25">
      <c r="E15" s="29"/>
      <c r="M15" s="31"/>
    </row>
    <row r="16" spans="1:13" ht="15" customHeight="1" x14ac:dyDescent="0.25">
      <c r="A16" s="37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Елсаков С</v>
      </c>
      <c r="C16" s="86"/>
      <c r="D16" s="25">
        <v>7</v>
      </c>
      <c r="E16" s="30"/>
      <c r="M16" s="31"/>
    </row>
    <row r="17" spans="1:13" ht="15" customHeight="1" x14ac:dyDescent="0.25">
      <c r="A17" s="37">
        <v>5</v>
      </c>
      <c r="M17" s="31"/>
    </row>
    <row r="20" spans="1:13" ht="15" customHeight="1" x14ac:dyDescent="0.25">
      <c r="B20" s="85" t="str">
        <f ca="1">IF(ISBLANK(D4),"",IF(D4&gt;D8,B8,B4))</f>
        <v>Костюнин</v>
      </c>
      <c r="C20" s="86"/>
      <c r="D20" s="25"/>
      <c r="E20" s="27"/>
      <c r="F20" s="88"/>
      <c r="G20" s="88"/>
    </row>
    <row r="21" spans="1:13" ht="15" customHeight="1" x14ac:dyDescent="0.25">
      <c r="E21" s="28"/>
    </row>
    <row r="22" spans="1:13" ht="15" customHeight="1" x14ac:dyDescent="0.25">
      <c r="C22" s="32" t="s">
        <v>11</v>
      </c>
      <c r="E22" s="29"/>
      <c r="F22" s="87" t="str">
        <f>IF(ISBLANK(D20),"",IF(D20&gt;D24,B20,B24))</f>
        <v/>
      </c>
      <c r="G22" s="85"/>
    </row>
    <row r="23" spans="1:13" ht="15" customHeight="1" x14ac:dyDescent="0.25">
      <c r="E23" s="29"/>
    </row>
    <row r="24" spans="1:13" ht="15" customHeight="1" x14ac:dyDescent="0.25">
      <c r="B24" s="85" t="str">
        <f ca="1">IF(ISBLANK(D12),"",IF(D12&gt;D16,B16,B12))</f>
        <v>Елсаков С</v>
      </c>
      <c r="C24" s="86"/>
      <c r="D24" s="25"/>
      <c r="E24" s="30"/>
    </row>
  </sheetData>
  <mergeCells count="12">
    <mergeCell ref="F22:G22"/>
    <mergeCell ref="B24:C24"/>
    <mergeCell ref="B20:C20"/>
    <mergeCell ref="F20:G20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2" zoomScaleNormal="100" workbookViewId="0">
      <selection activeCell="T30" sqref="T30"/>
    </sheetView>
  </sheetViews>
  <sheetFormatPr defaultRowHeight="15" customHeight="1" x14ac:dyDescent="0.25"/>
  <cols>
    <col min="1" max="1" width="9.140625" style="49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49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Попов</v>
      </c>
      <c r="C4" s="86"/>
      <c r="D4" s="25">
        <v>10</v>
      </c>
      <c r="E4" s="27"/>
    </row>
    <row r="5" spans="1:13" ht="15" customHeight="1" x14ac:dyDescent="0.25">
      <c r="A5" s="49">
        <v>1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Анухин</v>
      </c>
      <c r="G6" s="86"/>
      <c r="H6" s="25">
        <v>11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49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Анухин</v>
      </c>
      <c r="C8" s="86"/>
      <c r="D8" s="25">
        <v>13</v>
      </c>
      <c r="E8" s="30"/>
      <c r="I8" s="29"/>
    </row>
    <row r="9" spans="1:13" ht="15" customHeight="1" x14ac:dyDescent="0.25">
      <c r="A9" s="49">
        <v>2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Анухин</v>
      </c>
      <c r="K10" s="85"/>
      <c r="L10" s="25">
        <v>10</v>
      </c>
      <c r="M10" s="27"/>
    </row>
    <row r="11" spans="1:13" ht="15" customHeight="1" x14ac:dyDescent="0.25">
      <c r="C11" s="33"/>
      <c r="I11" s="29"/>
      <c r="M11" s="28"/>
    </row>
    <row r="12" spans="1:13" ht="15" customHeight="1" x14ac:dyDescent="0.25">
      <c r="A12" s="49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Абакумова</v>
      </c>
      <c r="C12" s="86"/>
      <c r="D12" s="25">
        <v>8</v>
      </c>
      <c r="E12" s="27"/>
      <c r="I12" s="29"/>
      <c r="M12" s="29"/>
    </row>
    <row r="13" spans="1:13" ht="15" customHeight="1" x14ac:dyDescent="0.25">
      <c r="A13" s="49">
        <v>1</v>
      </c>
      <c r="C13" s="33"/>
      <c r="E13" s="28"/>
      <c r="I13" s="29"/>
      <c r="M13" s="29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Акулова</v>
      </c>
      <c r="G14" s="86"/>
      <c r="H14" s="25">
        <v>10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49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Акулова</v>
      </c>
      <c r="C16" s="86"/>
      <c r="D16" s="25">
        <v>11</v>
      </c>
      <c r="E16" s="30"/>
      <c r="M16" s="29"/>
    </row>
    <row r="17" spans="1:15" ht="15" customHeight="1" x14ac:dyDescent="0.25">
      <c r="A17" s="49">
        <v>2</v>
      </c>
      <c r="M17" s="29"/>
    </row>
    <row r="18" spans="1:15" ht="15" customHeight="1" x14ac:dyDescent="0.25">
      <c r="B18" s="32"/>
      <c r="K18" s="32" t="s">
        <v>11</v>
      </c>
      <c r="L18" s="33"/>
      <c r="M18" s="29"/>
      <c r="N18" s="87" t="str">
        <f ca="1">IF(ISBLANK(L10),"",IF(L10&gt;L26,J10,J26))</f>
        <v>Лямунов</v>
      </c>
      <c r="O18" s="85"/>
    </row>
    <row r="19" spans="1:15" ht="15" customHeight="1" x14ac:dyDescent="0.25">
      <c r="M19" s="29"/>
    </row>
    <row r="20" spans="1:15" ht="15" customHeight="1" x14ac:dyDescent="0.25">
      <c r="A20" s="49" t="s">
        <v>38</v>
      </c>
      <c r="B20" s="8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Лямунов</v>
      </c>
      <c r="C20" s="86"/>
      <c r="D20" s="25">
        <v>11</v>
      </c>
      <c r="E20" s="27"/>
      <c r="M20" s="29"/>
    </row>
    <row r="21" spans="1:15" ht="15" customHeight="1" x14ac:dyDescent="0.25">
      <c r="A21" s="49">
        <v>2</v>
      </c>
      <c r="E21" s="28"/>
      <c r="M21" s="29"/>
    </row>
    <row r="22" spans="1:15" ht="15" customHeight="1" x14ac:dyDescent="0.25">
      <c r="B22" s="32" t="s">
        <v>11</v>
      </c>
      <c r="C22" s="33"/>
      <c r="E22" s="29"/>
      <c r="F22" s="87" t="str">
        <f ca="1">IF(ISBLANK(D20),"",IF(D20&gt;D24,B20,B24))</f>
        <v>Лямунов</v>
      </c>
      <c r="G22" s="86"/>
      <c r="H22" s="25">
        <v>13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49" t="s">
        <v>39</v>
      </c>
      <c r="B24" s="8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Казанцева</v>
      </c>
      <c r="C24" s="86"/>
      <c r="D24" s="25">
        <v>10</v>
      </c>
      <c r="E24" s="30"/>
      <c r="I24" s="29"/>
      <c r="M24" s="29"/>
    </row>
    <row r="25" spans="1:15" ht="15" customHeight="1" x14ac:dyDescent="0.25">
      <c r="A25" s="49">
        <v>1</v>
      </c>
      <c r="I25" s="29"/>
      <c r="M25" s="29"/>
    </row>
    <row r="26" spans="1:15" ht="15" customHeight="1" x14ac:dyDescent="0.25">
      <c r="G26" s="32" t="s">
        <v>11</v>
      </c>
      <c r="H26" s="33"/>
      <c r="I26" s="29"/>
      <c r="J26" s="87" t="str">
        <f ca="1">IF(ISBLANK(H22),"",IF(H22&gt;H30,F22,F30))</f>
        <v>Лямунов</v>
      </c>
      <c r="K26" s="86"/>
      <c r="L26" s="25">
        <v>13</v>
      </c>
      <c r="M26" s="30"/>
    </row>
    <row r="27" spans="1:15" ht="15" customHeight="1" x14ac:dyDescent="0.25">
      <c r="I27" s="29"/>
    </row>
    <row r="28" spans="1:15" ht="15" customHeight="1" x14ac:dyDescent="0.25">
      <c r="A28" s="49" t="s">
        <v>40</v>
      </c>
      <c r="B28" s="8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Северов</v>
      </c>
      <c r="C28" s="86"/>
      <c r="D28" s="25">
        <v>12</v>
      </c>
      <c r="E28" s="27"/>
      <c r="I28" s="29"/>
    </row>
    <row r="29" spans="1:15" ht="15" customHeight="1" x14ac:dyDescent="0.25">
      <c r="A29" s="49">
        <v>2</v>
      </c>
      <c r="E29" s="28"/>
      <c r="I29" s="29"/>
    </row>
    <row r="30" spans="1:15" ht="15" customHeight="1" x14ac:dyDescent="0.25">
      <c r="B30" s="32" t="s">
        <v>11</v>
      </c>
      <c r="C30" s="33"/>
      <c r="E30" s="29"/>
      <c r="F30" s="87" t="str">
        <f ca="1">IF(ISBLANK(D28),"",IF(D28&gt;D32,B28,B32))</f>
        <v>Северов</v>
      </c>
      <c r="G30" s="86"/>
      <c r="H30" s="25">
        <v>4</v>
      </c>
      <c r="I30" s="30"/>
    </row>
    <row r="31" spans="1:15" ht="15" customHeight="1" x14ac:dyDescent="0.25">
      <c r="E31" s="29"/>
    </row>
    <row r="32" spans="1:15" ht="15" customHeight="1" x14ac:dyDescent="0.25">
      <c r="A32" s="49" t="s">
        <v>41</v>
      </c>
      <c r="B32" s="8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Багаутдинова</v>
      </c>
      <c r="C32" s="86"/>
      <c r="D32" s="25">
        <v>4</v>
      </c>
      <c r="E32" s="30"/>
    </row>
    <row r="33" spans="1:7" ht="15" customHeight="1" x14ac:dyDescent="0.25">
      <c r="A33" s="49">
        <v>1</v>
      </c>
    </row>
    <row r="36" spans="1:7" ht="15" customHeight="1" x14ac:dyDescent="0.25">
      <c r="B36" s="85" t="str">
        <f ca="1">IF(ISBLANK(H6),"",IF(H6&gt;H14,F14,F6))</f>
        <v>Акулова</v>
      </c>
      <c r="C36" s="86"/>
      <c r="D36" s="25">
        <v>5</v>
      </c>
      <c r="E36" s="27"/>
      <c r="F36" s="88"/>
      <c r="G36" s="88"/>
    </row>
    <row r="37" spans="1:7" ht="15" customHeight="1" x14ac:dyDescent="0.25">
      <c r="E37" s="28"/>
    </row>
    <row r="38" spans="1:7" ht="15" customHeight="1" x14ac:dyDescent="0.25">
      <c r="C38" s="32" t="s">
        <v>11</v>
      </c>
      <c r="E38" s="29"/>
      <c r="F38" s="87" t="str">
        <f ca="1">IF(ISBLANK(D36),"",IF(D36&gt;D40,B36,B40))</f>
        <v>Северов</v>
      </c>
      <c r="G38" s="85"/>
    </row>
    <row r="39" spans="1:7" ht="15" customHeight="1" x14ac:dyDescent="0.25">
      <c r="E39" s="29"/>
    </row>
    <row r="40" spans="1:7" ht="15" customHeight="1" x14ac:dyDescent="0.25">
      <c r="B40" s="85" t="str">
        <f ca="1">IF(ISBLANK(H22),"",IF(H22&gt;H30,F30,F22))</f>
        <v>Северов</v>
      </c>
      <c r="C40" s="86"/>
      <c r="D40" s="25">
        <v>13</v>
      </c>
      <c r="E40" s="30"/>
    </row>
  </sheetData>
  <mergeCells count="20">
    <mergeCell ref="N18:O18"/>
    <mergeCell ref="B20:C20"/>
    <mergeCell ref="F22:G22"/>
    <mergeCell ref="F38:G38"/>
    <mergeCell ref="B40:C40"/>
    <mergeCell ref="J26:K26"/>
    <mergeCell ref="B28:C28"/>
    <mergeCell ref="F30:G30"/>
    <mergeCell ref="B32:C32"/>
    <mergeCell ref="B36:C36"/>
    <mergeCell ref="F36:G36"/>
    <mergeCell ref="B24:C24"/>
    <mergeCell ref="B12:C12"/>
    <mergeCell ref="F14:G14"/>
    <mergeCell ref="B16:C16"/>
    <mergeCell ref="B1:K1"/>
    <mergeCell ref="B4:C4"/>
    <mergeCell ref="F6:G6"/>
    <mergeCell ref="B8:C8"/>
    <mergeCell ref="J10:K10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topLeftCell="A16" zoomScaleNormal="100" workbookViewId="0">
      <selection activeCell="J43" sqref="J43"/>
    </sheetView>
  </sheetViews>
  <sheetFormatPr defaultRowHeight="15" customHeight="1" x14ac:dyDescent="0.25"/>
  <cols>
    <col min="1" max="1" width="9.140625" style="37"/>
    <col min="2" max="15" width="9.140625" style="26" customWidth="1"/>
    <col min="16" max="16384" width="9.140625" style="26"/>
  </cols>
  <sheetData>
    <row r="1" spans="1:13" ht="59.25" customHeight="1" x14ac:dyDescent="0.25"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15" customHeight="1" x14ac:dyDescent="0.25">
      <c r="C2" s="33"/>
    </row>
    <row r="3" spans="1:13" ht="15" customHeight="1" x14ac:dyDescent="0.25">
      <c r="C3" s="33"/>
    </row>
    <row r="4" spans="1:13" ht="15" customHeight="1" x14ac:dyDescent="0.25">
      <c r="A4" s="37" t="s">
        <v>38</v>
      </c>
      <c r="B4" s="8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Гедройц-Юраго</v>
      </c>
      <c r="C4" s="86"/>
      <c r="D4" s="25">
        <v>1</v>
      </c>
      <c r="E4" s="27"/>
    </row>
    <row r="5" spans="1:13" ht="15" customHeight="1" x14ac:dyDescent="0.25">
      <c r="A5" s="37">
        <v>3</v>
      </c>
      <c r="C5" s="33"/>
      <c r="E5" s="28"/>
    </row>
    <row r="6" spans="1:13" ht="15" customHeight="1" x14ac:dyDescent="0.25">
      <c r="B6" s="32" t="s">
        <v>11</v>
      </c>
      <c r="C6" s="33"/>
      <c r="E6" s="29"/>
      <c r="F6" s="87" t="str">
        <f ca="1">IF(ISBLANK(D4),"",IF(D4&gt;D8,B4,B8))</f>
        <v>Гуменюк</v>
      </c>
      <c r="G6" s="86"/>
      <c r="H6" s="25">
        <v>13</v>
      </c>
      <c r="I6" s="27"/>
    </row>
    <row r="7" spans="1:13" ht="15" customHeight="1" x14ac:dyDescent="0.25">
      <c r="C7" s="33"/>
      <c r="E7" s="29"/>
      <c r="I7" s="28"/>
    </row>
    <row r="8" spans="1:13" ht="15" customHeight="1" x14ac:dyDescent="0.25">
      <c r="A8" s="37" t="s">
        <v>39</v>
      </c>
      <c r="B8" s="8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Гуменюк</v>
      </c>
      <c r="C8" s="86"/>
      <c r="D8" s="25">
        <v>13</v>
      </c>
      <c r="E8" s="30"/>
      <c r="I8" s="29"/>
    </row>
    <row r="9" spans="1:13" ht="15" customHeight="1" x14ac:dyDescent="0.25">
      <c r="A9" s="37">
        <v>4</v>
      </c>
      <c r="C9" s="33"/>
      <c r="I9" s="29"/>
    </row>
    <row r="10" spans="1:13" ht="15" customHeight="1" x14ac:dyDescent="0.25">
      <c r="C10" s="33"/>
      <c r="G10" s="32" t="s">
        <v>11</v>
      </c>
      <c r="H10" s="33"/>
      <c r="I10" s="29"/>
      <c r="J10" s="87" t="str">
        <f ca="1">IF(ISBLANK(H6),"",IF(H6&gt;H14,F6,F14))</f>
        <v>Гуменюк</v>
      </c>
      <c r="K10" s="85"/>
      <c r="L10" s="25">
        <v>13</v>
      </c>
      <c r="M10" s="27"/>
    </row>
    <row r="11" spans="1:13" ht="15" customHeight="1" x14ac:dyDescent="0.25">
      <c r="C11" s="33"/>
      <c r="I11" s="29"/>
      <c r="M11" s="28"/>
    </row>
    <row r="12" spans="1:13" ht="15" customHeight="1" x14ac:dyDescent="0.25">
      <c r="A12" s="37" t="s">
        <v>40</v>
      </c>
      <c r="B12" s="8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Пелевина В</v>
      </c>
      <c r="C12" s="86"/>
      <c r="D12" s="25">
        <v>10</v>
      </c>
      <c r="E12" s="27"/>
      <c r="I12" s="29"/>
      <c r="M12" s="29"/>
    </row>
    <row r="13" spans="1:13" ht="15" customHeight="1" x14ac:dyDescent="0.25">
      <c r="A13" s="37">
        <v>3</v>
      </c>
      <c r="C13" s="33"/>
      <c r="E13" s="28"/>
      <c r="I13" s="29"/>
      <c r="M13" s="29"/>
    </row>
    <row r="14" spans="1:13" ht="15" customHeight="1" x14ac:dyDescent="0.25">
      <c r="B14" s="32" t="s">
        <v>11</v>
      </c>
      <c r="C14" s="33"/>
      <c r="E14" s="29"/>
      <c r="F14" s="87" t="str">
        <f ca="1">IF(ISBLANK(D12),"",IF(D12&gt;D16,B12,B16))</f>
        <v>Пелевина В</v>
      </c>
      <c r="G14" s="86"/>
      <c r="H14" s="25">
        <v>7</v>
      </c>
      <c r="I14" s="30"/>
      <c r="M14" s="29"/>
    </row>
    <row r="15" spans="1:13" ht="15" customHeight="1" x14ac:dyDescent="0.25">
      <c r="E15" s="29"/>
      <c r="M15" s="29"/>
    </row>
    <row r="16" spans="1:13" ht="15" customHeight="1" x14ac:dyDescent="0.25">
      <c r="A16" s="37" t="s">
        <v>41</v>
      </c>
      <c r="B16" s="8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Сендеров</v>
      </c>
      <c r="C16" s="86"/>
      <c r="D16" s="25">
        <v>9</v>
      </c>
      <c r="E16" s="30"/>
      <c r="M16" s="29"/>
    </row>
    <row r="17" spans="1:15" ht="15" customHeight="1" x14ac:dyDescent="0.25">
      <c r="A17" s="37">
        <v>4</v>
      </c>
      <c r="M17" s="29"/>
    </row>
    <row r="18" spans="1:15" ht="15" customHeight="1" x14ac:dyDescent="0.25">
      <c r="B18" s="32"/>
      <c r="K18" s="32" t="s">
        <v>11</v>
      </c>
      <c r="L18" s="33"/>
      <c r="M18" s="29"/>
      <c r="N18" s="87" t="str">
        <f ca="1">IF(ISBLANK(L10),"",IF(L10&gt;L26,J10,J26))</f>
        <v>Гуменюк</v>
      </c>
      <c r="O18" s="85"/>
    </row>
    <row r="19" spans="1:15" ht="15" customHeight="1" x14ac:dyDescent="0.25">
      <c r="M19" s="29"/>
    </row>
    <row r="20" spans="1:15" ht="15" customHeight="1" x14ac:dyDescent="0.25">
      <c r="A20" s="37" t="s">
        <v>38</v>
      </c>
      <c r="B20" s="8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Горбунов А</v>
      </c>
      <c r="C20" s="86"/>
      <c r="D20" s="25">
        <v>6</v>
      </c>
      <c r="E20" s="27"/>
      <c r="M20" s="29"/>
    </row>
    <row r="21" spans="1:15" ht="15" customHeight="1" x14ac:dyDescent="0.25">
      <c r="A21" s="37">
        <v>4</v>
      </c>
      <c r="E21" s="28"/>
      <c r="M21" s="29"/>
    </row>
    <row r="22" spans="1:15" ht="15" customHeight="1" x14ac:dyDescent="0.25">
      <c r="B22" s="32" t="s">
        <v>11</v>
      </c>
      <c r="C22" s="33"/>
      <c r="E22" s="29"/>
      <c r="F22" s="87" t="str">
        <f ca="1">IF(ISBLANK(D20),"",IF(D20&gt;D24,B20,B24))</f>
        <v>Мирошниченко</v>
      </c>
      <c r="G22" s="86"/>
      <c r="H22" s="25">
        <v>13</v>
      </c>
      <c r="I22" s="27"/>
      <c r="M22" s="29"/>
    </row>
    <row r="23" spans="1:15" ht="15" customHeight="1" x14ac:dyDescent="0.25">
      <c r="E23" s="29"/>
      <c r="I23" s="28"/>
      <c r="M23" s="29"/>
    </row>
    <row r="24" spans="1:15" ht="15" customHeight="1" x14ac:dyDescent="0.25">
      <c r="A24" s="37" t="s">
        <v>39</v>
      </c>
      <c r="B24" s="8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Мирошниченко</v>
      </c>
      <c r="C24" s="86"/>
      <c r="D24" s="25">
        <v>13</v>
      </c>
      <c r="E24" s="30"/>
      <c r="I24" s="29"/>
      <c r="M24" s="29"/>
    </row>
    <row r="25" spans="1:15" ht="15" customHeight="1" x14ac:dyDescent="0.25">
      <c r="A25" s="37">
        <v>3</v>
      </c>
      <c r="I25" s="29"/>
      <c r="M25" s="29"/>
    </row>
    <row r="26" spans="1:15" ht="15" customHeight="1" x14ac:dyDescent="0.25">
      <c r="G26" s="32" t="s">
        <v>11</v>
      </c>
      <c r="H26" s="33"/>
      <c r="I26" s="29"/>
      <c r="J26" s="87" t="str">
        <f ca="1">IF(ISBLANK(H22),"",IF(H22&gt;H30,F22,F30))</f>
        <v>Мирошниченко</v>
      </c>
      <c r="K26" s="86"/>
      <c r="L26" s="25">
        <v>6</v>
      </c>
      <c r="M26" s="30"/>
    </row>
    <row r="27" spans="1:15" ht="15" customHeight="1" x14ac:dyDescent="0.25">
      <c r="I27" s="29"/>
    </row>
    <row r="28" spans="1:15" ht="15" customHeight="1" x14ac:dyDescent="0.25">
      <c r="A28" s="37" t="s">
        <v>40</v>
      </c>
      <c r="B28" s="8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Домбровский</v>
      </c>
      <c r="C28" s="86"/>
      <c r="D28" s="25">
        <v>3</v>
      </c>
      <c r="E28" s="27"/>
      <c r="I28" s="29"/>
    </row>
    <row r="29" spans="1:15" ht="15" customHeight="1" x14ac:dyDescent="0.25">
      <c r="A29" s="37">
        <v>4</v>
      </c>
      <c r="E29" s="28"/>
      <c r="I29" s="29"/>
    </row>
    <row r="30" spans="1:15" ht="15" customHeight="1" x14ac:dyDescent="0.25">
      <c r="B30" s="32" t="s">
        <v>11</v>
      </c>
      <c r="C30" s="33"/>
      <c r="E30" s="29"/>
      <c r="F30" s="87" t="str">
        <f ca="1">IF(ISBLANK(D28),"",IF(D28&gt;D32,B28,B32))</f>
        <v>Потапова</v>
      </c>
      <c r="G30" s="86"/>
      <c r="H30" s="25">
        <v>8</v>
      </c>
      <c r="I30" s="30"/>
    </row>
    <row r="31" spans="1:15" ht="15" customHeight="1" x14ac:dyDescent="0.25">
      <c r="E31" s="29"/>
    </row>
    <row r="32" spans="1:15" ht="15" customHeight="1" x14ac:dyDescent="0.25">
      <c r="A32" s="37" t="s">
        <v>41</v>
      </c>
      <c r="B32" s="8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Потапова</v>
      </c>
      <c r="C32" s="86"/>
      <c r="D32" s="25">
        <v>13</v>
      </c>
      <c r="E32" s="30"/>
    </row>
    <row r="33" spans="1:7" ht="15" customHeight="1" x14ac:dyDescent="0.25">
      <c r="A33" s="37">
        <v>3</v>
      </c>
    </row>
    <row r="36" spans="1:7" ht="15" customHeight="1" x14ac:dyDescent="0.25">
      <c r="B36" s="85" t="str">
        <f ca="1">IF(ISBLANK(H6),"",IF(H6&gt;H14,F14,F6))</f>
        <v>Пелевина В</v>
      </c>
      <c r="C36" s="86"/>
      <c r="D36" s="25">
        <v>11</v>
      </c>
      <c r="E36" s="27"/>
      <c r="F36" s="88"/>
      <c r="G36" s="88"/>
    </row>
    <row r="37" spans="1:7" ht="15" customHeight="1" x14ac:dyDescent="0.25">
      <c r="E37" s="28"/>
    </row>
    <row r="38" spans="1:7" ht="15" customHeight="1" x14ac:dyDescent="0.25">
      <c r="C38" s="32" t="s">
        <v>11</v>
      </c>
      <c r="E38" s="29"/>
      <c r="F38" s="87" t="str">
        <f ca="1">IF(ISBLANK(D36),"",IF(D36&gt;D40,B36,B40))</f>
        <v>Потапова</v>
      </c>
      <c r="G38" s="85"/>
    </row>
    <row r="39" spans="1:7" ht="15" customHeight="1" x14ac:dyDescent="0.25">
      <c r="E39" s="29"/>
    </row>
    <row r="40" spans="1:7" ht="15" customHeight="1" x14ac:dyDescent="0.25">
      <c r="B40" s="85" t="str">
        <f ca="1">IF(ISBLANK(H22),"",IF(H22&gt;H30,F30,F22))</f>
        <v>Потапова</v>
      </c>
      <c r="C40" s="86"/>
      <c r="D40" s="25">
        <v>13</v>
      </c>
      <c r="E40" s="30"/>
    </row>
  </sheetData>
  <mergeCells count="20">
    <mergeCell ref="B1:K1"/>
    <mergeCell ref="B4:C4"/>
    <mergeCell ref="F6:G6"/>
    <mergeCell ref="B8:C8"/>
    <mergeCell ref="J10:K10"/>
    <mergeCell ref="B12:C12"/>
    <mergeCell ref="N18:O18"/>
    <mergeCell ref="B20:C20"/>
    <mergeCell ref="F22:G22"/>
    <mergeCell ref="B16:C16"/>
    <mergeCell ref="F14:G14"/>
    <mergeCell ref="J26:K26"/>
    <mergeCell ref="B24:C24"/>
    <mergeCell ref="B40:C40"/>
    <mergeCell ref="B28:C28"/>
    <mergeCell ref="F30:G30"/>
    <mergeCell ref="B32:C32"/>
    <mergeCell ref="B36:C36"/>
    <mergeCell ref="F36:G36"/>
    <mergeCell ref="F38:G38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8"/>
    <col min="16" max="18" width="9.140625" customWidth="1"/>
  </cols>
  <sheetData>
    <row r="1" spans="1:28" x14ac:dyDescent="0.25">
      <c r="A1" t="str">
        <f t="shared" ref="A1:H1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1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x14ac:dyDescent="0.25">
      <c r="A2" t="str">
        <f t="shared" ref="A2:E3" si="3">ROW()&amp;COLUMN()</f>
        <v>21</v>
      </c>
      <c r="B2" t="str">
        <f t="shared" si="3"/>
        <v>22</v>
      </c>
      <c r="C2" t="str">
        <f t="shared" si="3"/>
        <v>23</v>
      </c>
      <c r="D2" t="str">
        <f t="shared" si="3"/>
        <v>24</v>
      </c>
      <c r="E2" t="str">
        <f t="shared" si="3"/>
        <v>25</v>
      </c>
      <c r="F2" t="str">
        <f t="shared" ref="F2:H8" si="4">ROW()&amp;COLUMN()</f>
        <v>26</v>
      </c>
      <c r="G2" t="str">
        <f t="shared" si="4"/>
        <v>27</v>
      </c>
      <c r="H2" t="str">
        <f t="shared" si="4"/>
        <v>28</v>
      </c>
      <c r="L2" t="e">
        <f t="shared" ref="L2:N4" si="5">MATCH(A2,$I:$I,0)</f>
        <v>#N/A</v>
      </c>
      <c r="M2" t="e">
        <f t="shared" si="5"/>
        <v>#N/A</v>
      </c>
      <c r="N2" t="e">
        <f t="shared" si="5"/>
        <v>#N/A</v>
      </c>
      <c r="O2" t="e">
        <f t="shared" ref="O2:S4" si="6">MATCH(D2,$I:$I,0)</f>
        <v>#N/A</v>
      </c>
      <c r="P2" t="e">
        <f t="shared" si="6"/>
        <v>#N/A</v>
      </c>
      <c r="Q2" t="e">
        <f t="shared" si="6"/>
        <v>#N/A</v>
      </c>
      <c r="R2" t="e">
        <f t="shared" si="6"/>
        <v>#N/A</v>
      </c>
      <c r="S2" t="e">
        <f t="shared" si="6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x14ac:dyDescent="0.25">
      <c r="A3" t="str">
        <f t="shared" si="3"/>
        <v>31</v>
      </c>
      <c r="B3" t="str">
        <f t="shared" si="3"/>
        <v>32</v>
      </c>
      <c r="C3" t="str">
        <f t="shared" si="3"/>
        <v>33</v>
      </c>
      <c r="D3" t="str">
        <f t="shared" si="3"/>
        <v>34</v>
      </c>
      <c r="E3" t="str">
        <f t="shared" si="3"/>
        <v>35</v>
      </c>
      <c r="F3" t="str">
        <f t="shared" si="4"/>
        <v>36</v>
      </c>
      <c r="G3" t="str">
        <f t="shared" si="4"/>
        <v>37</v>
      </c>
      <c r="H3" t="str">
        <f t="shared" si="4"/>
        <v>38</v>
      </c>
      <c r="L3" t="e">
        <f t="shared" si="5"/>
        <v>#N/A</v>
      </c>
      <c r="M3" t="e">
        <f t="shared" si="5"/>
        <v>#N/A</v>
      </c>
      <c r="N3" t="e">
        <f t="shared" si="5"/>
        <v>#N/A</v>
      </c>
      <c r="O3" t="e">
        <f t="shared" si="6"/>
        <v>#N/A</v>
      </c>
      <c r="P3" t="e">
        <f t="shared" si="6"/>
        <v>#N/A</v>
      </c>
      <c r="Q3" t="e">
        <f t="shared" si="6"/>
        <v>#N/A</v>
      </c>
      <c r="R3" t="e">
        <f t="shared" si="6"/>
        <v>#N/A</v>
      </c>
      <c r="S3" t="e">
        <f t="shared" si="6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x14ac:dyDescent="0.25">
      <c r="A4" t="str">
        <f t="shared" ref="A4:E8" si="7">ROW()&amp;COLUMN()</f>
        <v>41</v>
      </c>
      <c r="B4" t="str">
        <f t="shared" si="7"/>
        <v>42</v>
      </c>
      <c r="C4" t="str">
        <f t="shared" si="7"/>
        <v>43</v>
      </c>
      <c r="D4" t="str">
        <f t="shared" si="7"/>
        <v>44</v>
      </c>
      <c r="E4" t="str">
        <f t="shared" si="7"/>
        <v>45</v>
      </c>
      <c r="F4" t="str">
        <f t="shared" si="4"/>
        <v>46</v>
      </c>
      <c r="G4" t="str">
        <f t="shared" si="4"/>
        <v>47</v>
      </c>
      <c r="H4" t="str">
        <f t="shared" si="4"/>
        <v>48</v>
      </c>
      <c r="L4" t="e">
        <f t="shared" si="5"/>
        <v>#N/A</v>
      </c>
      <c r="M4" t="e">
        <f t="shared" si="5"/>
        <v>#N/A</v>
      </c>
      <c r="N4" t="e">
        <f t="shared" si="5"/>
        <v>#N/A</v>
      </c>
      <c r="O4" t="e">
        <f>MATCH(D4,$I:$I,0)</f>
        <v>#N/A</v>
      </c>
      <c r="P4" t="e">
        <f t="shared" si="6"/>
        <v>#N/A</v>
      </c>
      <c r="Q4" t="e">
        <f t="shared" si="6"/>
        <v>#N/A</v>
      </c>
      <c r="R4" t="e">
        <f t="shared" si="6"/>
        <v>#N/A</v>
      </c>
      <c r="S4" t="e">
        <f t="shared" si="6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x14ac:dyDescent="0.25">
      <c r="A5" t="str">
        <f t="shared" si="7"/>
        <v>51</v>
      </c>
      <c r="B5" t="str">
        <f t="shared" si="7"/>
        <v>52</v>
      </c>
      <c r="C5" t="str">
        <f t="shared" si="7"/>
        <v>53</v>
      </c>
      <c r="D5" t="str">
        <f t="shared" si="7"/>
        <v>54</v>
      </c>
      <c r="E5" t="str">
        <f t="shared" si="7"/>
        <v>55</v>
      </c>
      <c r="F5" t="str">
        <f t="shared" si="4"/>
        <v>56</v>
      </c>
      <c r="G5" t="str">
        <f t="shared" si="4"/>
        <v>57</v>
      </c>
      <c r="H5" t="str">
        <f t="shared" si="4"/>
        <v>58</v>
      </c>
      <c r="L5" t="e">
        <f t="shared" ref="L5:S6" si="8">MATCH(A5,$I:$I,0)</f>
        <v>#N/A</v>
      </c>
      <c r="M5" t="e">
        <f t="shared" si="8"/>
        <v>#N/A</v>
      </c>
      <c r="N5" t="e">
        <f t="shared" si="8"/>
        <v>#N/A</v>
      </c>
      <c r="O5" t="e">
        <f t="shared" si="8"/>
        <v>#N/A</v>
      </c>
      <c r="P5" t="e">
        <f t="shared" si="8"/>
        <v>#N/A</v>
      </c>
      <c r="Q5" t="e">
        <f t="shared" si="8"/>
        <v>#N/A</v>
      </c>
      <c r="R5" t="e">
        <f t="shared" si="8"/>
        <v>#N/A</v>
      </c>
      <c r="S5" t="e">
        <f t="shared" si="8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x14ac:dyDescent="0.25">
      <c r="A6" t="str">
        <f t="shared" si="7"/>
        <v>61</v>
      </c>
      <c r="B6" t="str">
        <f t="shared" si="7"/>
        <v>62</v>
      </c>
      <c r="C6" t="str">
        <f t="shared" si="7"/>
        <v>63</v>
      </c>
      <c r="D6" t="str">
        <f t="shared" si="7"/>
        <v>64</v>
      </c>
      <c r="E6" t="str">
        <f t="shared" si="7"/>
        <v>65</v>
      </c>
      <c r="F6" t="str">
        <f t="shared" si="4"/>
        <v>66</v>
      </c>
      <c r="G6" t="str">
        <f t="shared" si="4"/>
        <v>67</v>
      </c>
      <c r="H6" t="str">
        <f t="shared" si="4"/>
        <v>68</v>
      </c>
      <c r="L6" t="e">
        <f t="shared" si="8"/>
        <v>#N/A</v>
      </c>
      <c r="M6" t="e">
        <f t="shared" si="8"/>
        <v>#N/A</v>
      </c>
      <c r="N6" t="e">
        <f t="shared" si="8"/>
        <v>#N/A</v>
      </c>
      <c r="O6" t="e">
        <f t="shared" si="8"/>
        <v>#N/A</v>
      </c>
      <c r="P6" t="e">
        <f t="shared" si="8"/>
        <v>#N/A</v>
      </c>
      <c r="Q6" t="e">
        <f t="shared" si="8"/>
        <v>#N/A</v>
      </c>
      <c r="R6" t="e">
        <f t="shared" si="8"/>
        <v>#N/A</v>
      </c>
      <c r="S6" t="e">
        <f t="shared" si="8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x14ac:dyDescent="0.25">
      <c r="A7" t="str">
        <f t="shared" si="7"/>
        <v>71</v>
      </c>
      <c r="B7" t="str">
        <f t="shared" si="7"/>
        <v>72</v>
      </c>
      <c r="C7" t="str">
        <f t="shared" si="7"/>
        <v>73</v>
      </c>
      <c r="D7" t="str">
        <f t="shared" si="7"/>
        <v>74</v>
      </c>
      <c r="E7" t="str">
        <f t="shared" si="7"/>
        <v>75</v>
      </c>
      <c r="F7" t="str">
        <f t="shared" si="4"/>
        <v>76</v>
      </c>
      <c r="G7" t="str">
        <f t="shared" si="4"/>
        <v>77</v>
      </c>
      <c r="H7" t="str">
        <f t="shared" si="4"/>
        <v>78</v>
      </c>
      <c r="L7" t="e">
        <f t="shared" ref="L7:S8" si="9">MATCH(A7,$I:$I,0)</f>
        <v>#N/A</v>
      </c>
      <c r="M7" t="e">
        <f t="shared" si="9"/>
        <v>#N/A</v>
      </c>
      <c r="N7" t="e">
        <f t="shared" si="9"/>
        <v>#N/A</v>
      </c>
      <c r="O7" t="e">
        <f t="shared" si="9"/>
        <v>#N/A</v>
      </c>
      <c r="P7" t="e">
        <f t="shared" si="9"/>
        <v>#N/A</v>
      </c>
      <c r="Q7" t="e">
        <f t="shared" si="9"/>
        <v>#N/A</v>
      </c>
      <c r="R7" t="e">
        <f t="shared" si="9"/>
        <v>#N/A</v>
      </c>
      <c r="S7" t="e">
        <f t="shared" si="9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x14ac:dyDescent="0.25">
      <c r="A8" t="str">
        <f t="shared" si="7"/>
        <v>81</v>
      </c>
      <c r="B8" t="str">
        <f t="shared" si="7"/>
        <v>82</v>
      </c>
      <c r="C8" t="str">
        <f t="shared" si="7"/>
        <v>83</v>
      </c>
      <c r="D8" t="str">
        <f t="shared" si="7"/>
        <v>84</v>
      </c>
      <c r="E8" t="str">
        <f t="shared" si="7"/>
        <v>85</v>
      </c>
      <c r="F8" t="str">
        <f t="shared" si="4"/>
        <v>86</v>
      </c>
      <c r="G8" t="str">
        <f t="shared" si="4"/>
        <v>87</v>
      </c>
      <c r="H8" t="str">
        <f t="shared" si="4"/>
        <v>88</v>
      </c>
      <c r="L8" t="e">
        <f t="shared" si="9"/>
        <v>#N/A</v>
      </c>
      <c r="M8" t="e">
        <f t="shared" si="9"/>
        <v>#N/A</v>
      </c>
      <c r="N8" t="e">
        <f t="shared" si="9"/>
        <v>#N/A</v>
      </c>
      <c r="O8" t="e">
        <f t="shared" si="9"/>
        <v>#N/A</v>
      </c>
      <c r="P8" t="e">
        <f t="shared" si="9"/>
        <v>#N/A</v>
      </c>
      <c r="Q8" t="e">
        <f t="shared" si="9"/>
        <v>#N/A</v>
      </c>
      <c r="R8" t="e">
        <f t="shared" si="9"/>
        <v>#N/A</v>
      </c>
      <c r="S8" t="e">
        <f t="shared" si="9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x14ac:dyDescent="0.25">
      <c r="L1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ref="M11:S11" ca="1" si="10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N11" t="str">
        <f t="shared" ca="1" si="10"/>
        <v/>
      </c>
      <c r="O11" t="str">
        <f t="shared" ca="1" si="10"/>
        <v/>
      </c>
      <c r="P11" t="str">
        <f t="shared" ca="1" si="10"/>
        <v/>
      </c>
      <c r="Q11" t="str">
        <f t="shared" ca="1" si="10"/>
        <v/>
      </c>
      <c r="R11" t="str">
        <f t="shared" ca="1" si="10"/>
        <v/>
      </c>
      <c r="S11" t="str">
        <f t="shared" ca="1" si="10"/>
        <v/>
      </c>
      <c r="U11" t="str">
        <f ca="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ref="V11:AB11" ca="1" si="11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W11" t="str">
        <f t="shared" ca="1" si="11"/>
        <v/>
      </c>
      <c r="X11" t="str">
        <f t="shared" ca="1" si="11"/>
        <v/>
      </c>
      <c r="Y11" t="str">
        <f t="shared" ca="1" si="11"/>
        <v/>
      </c>
      <c r="Z11" t="str">
        <f t="shared" ca="1" si="11"/>
        <v/>
      </c>
      <c r="AA11" t="str">
        <f t="shared" ca="1" si="11"/>
        <v/>
      </c>
      <c r="AB11" t="str">
        <f t="shared" ca="1" si="11"/>
        <v/>
      </c>
    </row>
    <row r="12" spans="1:28" x14ac:dyDescent="0.25">
      <c r="L12" t="str">
        <f t="shared" ref="L12:S26" ca="1" si="12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2" t="str">
        <f t="shared" ca="1" si="12"/>
        <v/>
      </c>
      <c r="N12" t="str">
        <f t="shared" ca="1" si="12"/>
        <v/>
      </c>
      <c r="O12" t="str">
        <f t="shared" ca="1" si="12"/>
        <v/>
      </c>
      <c r="P12" t="str">
        <f t="shared" ca="1" si="12"/>
        <v/>
      </c>
      <c r="Q12" t="str">
        <f t="shared" ca="1" si="12"/>
        <v/>
      </c>
      <c r="R12" t="str">
        <f t="shared" ca="1" si="12"/>
        <v/>
      </c>
      <c r="S12" t="str">
        <f t="shared" ca="1" si="12"/>
        <v/>
      </c>
      <c r="U12" t="str">
        <f t="shared" ref="U12:AB26" ca="1" si="13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2" t="str">
        <f t="shared" ca="1" si="13"/>
        <v/>
      </c>
      <c r="W12" t="str">
        <f t="shared" ca="1" si="13"/>
        <v/>
      </c>
      <c r="X12" t="str">
        <f t="shared" ca="1" si="13"/>
        <v/>
      </c>
      <c r="Y12" t="str">
        <f t="shared" ca="1" si="13"/>
        <v/>
      </c>
      <c r="Z12" t="str">
        <f t="shared" ca="1" si="13"/>
        <v/>
      </c>
      <c r="AA12" t="str">
        <f t="shared" ca="1" si="13"/>
        <v/>
      </c>
      <c r="AB12" t="str">
        <f t="shared" ca="1" si="13"/>
        <v/>
      </c>
    </row>
    <row r="13" spans="1:28" x14ac:dyDescent="0.25">
      <c r="L13" t="str">
        <f t="shared" ca="1" si="12"/>
        <v/>
      </c>
      <c r="M13" t="str">
        <f t="shared" ca="1" si="12"/>
        <v/>
      </c>
      <c r="N13" t="str">
        <f t="shared" ca="1" si="12"/>
        <v/>
      </c>
      <c r="O13" t="str">
        <f t="shared" ca="1" si="12"/>
        <v/>
      </c>
      <c r="P13" t="str">
        <f t="shared" ca="1" si="12"/>
        <v/>
      </c>
      <c r="Q13" t="str">
        <f t="shared" ca="1" si="12"/>
        <v/>
      </c>
      <c r="R13" t="str">
        <f t="shared" ca="1" si="12"/>
        <v/>
      </c>
      <c r="S13" t="str">
        <f t="shared" ca="1" si="12"/>
        <v/>
      </c>
      <c r="U13" t="str">
        <f t="shared" ca="1" si="13"/>
        <v/>
      </c>
      <c r="V13" t="str">
        <f t="shared" ca="1" si="13"/>
        <v/>
      </c>
      <c r="W13" t="str">
        <f t="shared" ca="1" si="13"/>
        <v/>
      </c>
      <c r="X13" t="str">
        <f t="shared" ca="1" si="13"/>
        <v/>
      </c>
      <c r="Y13" t="str">
        <f t="shared" ca="1" si="13"/>
        <v/>
      </c>
      <c r="Z13" t="str">
        <f t="shared" ca="1" si="13"/>
        <v/>
      </c>
      <c r="AA13" t="str">
        <f t="shared" ca="1" si="13"/>
        <v/>
      </c>
      <c r="AB13" t="str">
        <f t="shared" ca="1" si="13"/>
        <v/>
      </c>
    </row>
    <row r="14" spans="1:28" x14ac:dyDescent="0.25">
      <c r="L14" t="str">
        <f t="shared" ca="1" si="12"/>
        <v/>
      </c>
      <c r="M14" t="str">
        <f t="shared" ca="1" si="12"/>
        <v/>
      </c>
      <c r="N14" t="str">
        <f t="shared" ca="1" si="12"/>
        <v/>
      </c>
      <c r="O14" t="str">
        <f t="shared" ca="1" si="12"/>
        <v/>
      </c>
      <c r="P14" t="str">
        <f t="shared" ca="1" si="12"/>
        <v/>
      </c>
      <c r="Q14" t="str">
        <f t="shared" ca="1" si="12"/>
        <v/>
      </c>
      <c r="R14" t="str">
        <f t="shared" ca="1" si="12"/>
        <v/>
      </c>
      <c r="S14" t="str">
        <f t="shared" ca="1" si="12"/>
        <v/>
      </c>
      <c r="U14" t="str">
        <f t="shared" ca="1" si="13"/>
        <v/>
      </c>
      <c r="V14" t="str">
        <f t="shared" ca="1" si="13"/>
        <v/>
      </c>
      <c r="W14" t="str">
        <f t="shared" ca="1" si="13"/>
        <v/>
      </c>
      <c r="X14" t="str">
        <f t="shared" ca="1" si="13"/>
        <v/>
      </c>
      <c r="Y14" t="str">
        <f t="shared" ca="1" si="13"/>
        <v/>
      </c>
      <c r="Z14" t="str">
        <f t="shared" ca="1" si="13"/>
        <v/>
      </c>
      <c r="AA14" t="str">
        <f t="shared" ca="1" si="13"/>
        <v/>
      </c>
      <c r="AB14" t="str">
        <f t="shared" ca="1" si="13"/>
        <v/>
      </c>
    </row>
    <row r="15" spans="1:28" x14ac:dyDescent="0.25">
      <c r="L15" t="str">
        <f t="shared" ca="1" si="12"/>
        <v/>
      </c>
      <c r="M15" t="str">
        <f t="shared" ca="1" si="12"/>
        <v/>
      </c>
      <c r="N15" t="str">
        <f t="shared" ca="1" si="12"/>
        <v/>
      </c>
      <c r="O15" t="str">
        <f t="shared" ca="1" si="12"/>
        <v/>
      </c>
      <c r="P15" t="str">
        <f t="shared" ca="1" si="12"/>
        <v/>
      </c>
      <c r="Q15" t="str">
        <f t="shared" ca="1" si="12"/>
        <v/>
      </c>
      <c r="R15" t="str">
        <f t="shared" ca="1" si="12"/>
        <v/>
      </c>
      <c r="S15" t="str">
        <f t="shared" ca="1" si="12"/>
        <v/>
      </c>
      <c r="U15" t="str">
        <f t="shared" ca="1" si="13"/>
        <v/>
      </c>
      <c r="V15" t="str">
        <f t="shared" ca="1" si="13"/>
        <v/>
      </c>
      <c r="W15" t="str">
        <f t="shared" ca="1" si="13"/>
        <v/>
      </c>
      <c r="X15" t="str">
        <f t="shared" ca="1" si="13"/>
        <v/>
      </c>
      <c r="Y15" t="str">
        <f t="shared" ca="1" si="13"/>
        <v/>
      </c>
      <c r="Z15" t="str">
        <f t="shared" ca="1" si="13"/>
        <v/>
      </c>
      <c r="AA15" t="str">
        <f t="shared" ca="1" si="13"/>
        <v/>
      </c>
      <c r="AB15" t="str">
        <f t="shared" ca="1" si="13"/>
        <v/>
      </c>
    </row>
    <row r="16" spans="1:28" x14ac:dyDescent="0.25">
      <c r="L16" t="str">
        <f t="shared" ca="1" si="12"/>
        <v/>
      </c>
      <c r="M16" t="str">
        <f t="shared" ca="1" si="12"/>
        <v/>
      </c>
      <c r="N16" t="str">
        <f t="shared" ca="1" si="12"/>
        <v/>
      </c>
      <c r="O16" t="str">
        <f t="shared" ca="1" si="12"/>
        <v/>
      </c>
      <c r="P16" t="str">
        <f t="shared" ca="1" si="12"/>
        <v/>
      </c>
      <c r="Q16" t="str">
        <f t="shared" ca="1" si="12"/>
        <v/>
      </c>
      <c r="R16" t="str">
        <f t="shared" ca="1" si="12"/>
        <v/>
      </c>
      <c r="S16" t="str">
        <f t="shared" ca="1" si="12"/>
        <v/>
      </c>
      <c r="U16" t="str">
        <f t="shared" ca="1" si="13"/>
        <v/>
      </c>
      <c r="V16" t="str">
        <f t="shared" ca="1" si="13"/>
        <v/>
      </c>
      <c r="W16" t="str">
        <f t="shared" ca="1" si="13"/>
        <v/>
      </c>
      <c r="X16" t="str">
        <f t="shared" ca="1" si="13"/>
        <v/>
      </c>
      <c r="Y16" t="str">
        <f t="shared" ca="1" si="13"/>
        <v/>
      </c>
      <c r="Z16" t="str">
        <f t="shared" ca="1" si="13"/>
        <v/>
      </c>
      <c r="AA16" t="str">
        <f t="shared" ca="1" si="13"/>
        <v/>
      </c>
      <c r="AB16" t="str">
        <f t="shared" ca="1" si="13"/>
        <v/>
      </c>
    </row>
    <row r="17" spans="9:28" x14ac:dyDescent="0.25">
      <c r="L17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7" t="str">
        <f t="shared" ca="1" si="12"/>
        <v/>
      </c>
      <c r="N17" t="str">
        <f t="shared" ca="1" si="12"/>
        <v/>
      </c>
      <c r="O17" t="str">
        <f t="shared" ca="1" si="12"/>
        <v/>
      </c>
      <c r="P17" t="str">
        <f t="shared" ca="1" si="12"/>
        <v/>
      </c>
      <c r="Q17" t="str">
        <f t="shared" ca="1" si="12"/>
        <v/>
      </c>
      <c r="R17" t="str">
        <f t="shared" ca="1" si="12"/>
        <v/>
      </c>
      <c r="S17" t="str">
        <f t="shared" ca="1" si="12"/>
        <v/>
      </c>
      <c r="U17" t="str">
        <f t="shared" ca="1" si="13"/>
        <v/>
      </c>
      <c r="V17" t="str">
        <f t="shared" ca="1" si="13"/>
        <v/>
      </c>
      <c r="W17" t="str">
        <f t="shared" ca="1" si="13"/>
        <v/>
      </c>
      <c r="X17" t="str">
        <f t="shared" ca="1" si="13"/>
        <v/>
      </c>
      <c r="Y17" t="str">
        <f t="shared" ca="1" si="13"/>
        <v/>
      </c>
      <c r="Z17" t="str">
        <f t="shared" ca="1" si="13"/>
        <v/>
      </c>
      <c r="AA17" t="str">
        <f t="shared" ca="1" si="13"/>
        <v/>
      </c>
      <c r="AB17" t="str">
        <f t="shared" ca="1" si="13"/>
        <v/>
      </c>
    </row>
    <row r="18" spans="9:28" x14ac:dyDescent="0.25">
      <c r="L18" t="str">
        <f t="shared" ca="1" si="12"/>
        <v/>
      </c>
      <c r="M18" t="str">
        <f t="shared" ca="1" si="12"/>
        <v/>
      </c>
      <c r="N18" t="str">
        <f t="shared" ca="1" si="12"/>
        <v/>
      </c>
      <c r="O18" t="str">
        <f t="shared" ca="1" si="12"/>
        <v/>
      </c>
      <c r="P18" t="str">
        <f t="shared" ca="1" si="12"/>
        <v/>
      </c>
      <c r="Q18" t="str">
        <f t="shared" ca="1" si="12"/>
        <v/>
      </c>
      <c r="R18" t="str">
        <f t="shared" ca="1" si="12"/>
        <v/>
      </c>
      <c r="S18" t="str">
        <f t="shared" ca="1" si="12"/>
        <v/>
      </c>
      <c r="U18" t="str">
        <f t="shared" ca="1" si="13"/>
        <v/>
      </c>
      <c r="V18" t="str">
        <f t="shared" ca="1" si="13"/>
        <v/>
      </c>
      <c r="W18" t="str">
        <f t="shared" ca="1" si="13"/>
        <v/>
      </c>
      <c r="X18" t="str">
        <f t="shared" ca="1" si="13"/>
        <v/>
      </c>
      <c r="Y18" t="str">
        <f t="shared" ca="1" si="13"/>
        <v/>
      </c>
      <c r="Z18" t="str">
        <f t="shared" ca="1" si="13"/>
        <v/>
      </c>
      <c r="AA18" t="str">
        <f t="shared" ca="1" si="13"/>
        <v/>
      </c>
      <c r="AB18" t="str">
        <f t="shared" ca="1" si="13"/>
        <v/>
      </c>
    </row>
    <row r="19" spans="9:28" x14ac:dyDescent="0.25">
      <c r="L19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9" t="str">
        <f t="shared" ca="1" si="12"/>
        <v/>
      </c>
      <c r="N19" t="str">
        <f t="shared" ca="1" si="12"/>
        <v/>
      </c>
      <c r="O19" t="str">
        <f t="shared" ca="1" si="12"/>
        <v/>
      </c>
      <c r="P19" t="str">
        <f t="shared" ca="1" si="12"/>
        <v/>
      </c>
      <c r="Q19" t="str">
        <f t="shared" ca="1" si="12"/>
        <v/>
      </c>
      <c r="R19" t="str">
        <f t="shared" ca="1" si="12"/>
        <v/>
      </c>
      <c r="S19" t="str">
        <f t="shared" ca="1" si="12"/>
        <v/>
      </c>
      <c r="U19" t="str">
        <f t="shared" ca="1" si="13"/>
        <v/>
      </c>
      <c r="V19" t="str">
        <f t="shared" ca="1" si="13"/>
        <v/>
      </c>
      <c r="W19" t="str">
        <f t="shared" ca="1" si="13"/>
        <v/>
      </c>
      <c r="X19" t="str">
        <f t="shared" ca="1" si="13"/>
        <v/>
      </c>
      <c r="Y19" t="str">
        <f t="shared" ca="1" si="13"/>
        <v/>
      </c>
      <c r="Z19" t="str">
        <f t="shared" ca="1" si="13"/>
        <v/>
      </c>
      <c r="AA19" t="str">
        <f t="shared" ca="1" si="13"/>
        <v/>
      </c>
      <c r="AB19" t="str">
        <f t="shared" ca="1" si="13"/>
        <v/>
      </c>
    </row>
    <row r="20" spans="9:28" x14ac:dyDescent="0.25">
      <c r="L20" t="str">
        <f t="shared" ca="1" si="12"/>
        <v/>
      </c>
      <c r="M20" t="str">
        <f t="shared" ca="1" si="12"/>
        <v/>
      </c>
      <c r="N20" t="str">
        <f t="shared" ca="1" si="12"/>
        <v/>
      </c>
      <c r="O20" t="str">
        <f t="shared" ca="1" si="12"/>
        <v/>
      </c>
      <c r="P20" t="str">
        <f t="shared" ca="1" si="12"/>
        <v/>
      </c>
      <c r="Q20" t="str">
        <f t="shared" ca="1" si="12"/>
        <v/>
      </c>
      <c r="R20" t="str">
        <f t="shared" ca="1" si="12"/>
        <v/>
      </c>
      <c r="S20" t="str">
        <f t="shared" ca="1" si="12"/>
        <v/>
      </c>
      <c r="U20" t="str">
        <f t="shared" ca="1" si="13"/>
        <v/>
      </c>
      <c r="V20" t="str">
        <f t="shared" ca="1" si="13"/>
        <v/>
      </c>
      <c r="W20" t="str">
        <f t="shared" ca="1" si="13"/>
        <v/>
      </c>
      <c r="X20" t="str">
        <f t="shared" ca="1" si="13"/>
        <v/>
      </c>
      <c r="Y20" t="str">
        <f t="shared" ca="1" si="13"/>
        <v/>
      </c>
      <c r="Z20" t="str">
        <f t="shared" ca="1" si="13"/>
        <v/>
      </c>
      <c r="AA20" t="str">
        <f t="shared" ca="1" si="13"/>
        <v/>
      </c>
      <c r="AB20" t="str">
        <f t="shared" ca="1" si="13"/>
        <v/>
      </c>
    </row>
    <row r="21" spans="9:28" x14ac:dyDescent="0.25">
      <c r="L21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12"/>
        <v/>
      </c>
      <c r="N21" t="str">
        <f t="shared" ca="1" si="12"/>
        <v/>
      </c>
      <c r="O21" t="str">
        <f t="shared" ca="1" si="12"/>
        <v/>
      </c>
      <c r="P21" t="str">
        <f t="shared" ca="1" si="12"/>
        <v/>
      </c>
      <c r="Q21" t="str">
        <f t="shared" ca="1" si="12"/>
        <v/>
      </c>
      <c r="R21" t="str">
        <f t="shared" ca="1" si="12"/>
        <v/>
      </c>
      <c r="S21" t="str">
        <f t="shared" ca="1" si="12"/>
        <v/>
      </c>
      <c r="U21" t="str">
        <f t="shared" ca="1" si="13"/>
        <v/>
      </c>
      <c r="V21" t="str">
        <f t="shared" ca="1" si="13"/>
        <v/>
      </c>
      <c r="W21" t="str">
        <f t="shared" ca="1" si="13"/>
        <v/>
      </c>
      <c r="X21" t="str">
        <f t="shared" ca="1" si="13"/>
        <v/>
      </c>
      <c r="Y21" t="str">
        <f t="shared" ca="1" si="13"/>
        <v/>
      </c>
      <c r="Z21" t="str">
        <f t="shared" ca="1" si="13"/>
        <v/>
      </c>
      <c r="AA21" t="str">
        <f t="shared" ca="1" si="13"/>
        <v/>
      </c>
      <c r="AB21" t="str">
        <f t="shared" ca="1" si="13"/>
        <v/>
      </c>
    </row>
    <row r="22" spans="9:28" x14ac:dyDescent="0.25">
      <c r="L22" t="str">
        <f t="shared" ca="1" si="12"/>
        <v/>
      </c>
      <c r="M22" t="str">
        <f t="shared" ca="1" si="12"/>
        <v/>
      </c>
      <c r="N22" t="str">
        <f t="shared" ca="1" si="12"/>
        <v/>
      </c>
      <c r="O22" t="str">
        <f t="shared" ca="1" si="12"/>
        <v/>
      </c>
      <c r="P22" t="str">
        <f t="shared" ca="1" si="12"/>
        <v/>
      </c>
      <c r="Q22" t="str">
        <f t="shared" ca="1" si="12"/>
        <v/>
      </c>
      <c r="R22" t="str">
        <f t="shared" ca="1" si="12"/>
        <v/>
      </c>
      <c r="S22" t="str">
        <f t="shared" ca="1" si="12"/>
        <v/>
      </c>
      <c r="U22" t="str">
        <f t="shared" ca="1" si="13"/>
        <v/>
      </c>
      <c r="V22" t="str">
        <f t="shared" ca="1" si="13"/>
        <v/>
      </c>
      <c r="W22" t="str">
        <f t="shared" ca="1" si="13"/>
        <v/>
      </c>
      <c r="X22" t="str">
        <f t="shared" ca="1" si="13"/>
        <v/>
      </c>
      <c r="Y22" t="str">
        <f t="shared" ca="1" si="13"/>
        <v/>
      </c>
      <c r="Z22" t="str">
        <f t="shared" ca="1" si="13"/>
        <v/>
      </c>
      <c r="AA22" t="str">
        <f t="shared" ca="1" si="13"/>
        <v/>
      </c>
      <c r="AB22" t="str">
        <f t="shared" ca="1" si="13"/>
        <v/>
      </c>
    </row>
    <row r="23" spans="9:28" x14ac:dyDescent="0.25">
      <c r="L23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3" t="str">
        <f t="shared" ca="1" si="12"/>
        <v/>
      </c>
      <c r="N23" t="str">
        <f t="shared" ca="1" si="12"/>
        <v/>
      </c>
      <c r="O23" t="str">
        <f t="shared" ca="1" si="12"/>
        <v/>
      </c>
      <c r="P23" t="str">
        <f t="shared" ca="1" si="12"/>
        <v/>
      </c>
      <c r="Q23" t="str">
        <f t="shared" ca="1" si="12"/>
        <v/>
      </c>
      <c r="R23" t="str">
        <f t="shared" ca="1" si="12"/>
        <v/>
      </c>
      <c r="S23" t="str">
        <f t="shared" ca="1" si="12"/>
        <v/>
      </c>
      <c r="U23" t="str">
        <f t="shared" ca="1" si="13"/>
        <v/>
      </c>
      <c r="V23" t="str">
        <f t="shared" ca="1" si="13"/>
        <v/>
      </c>
      <c r="W23" t="str">
        <f t="shared" ca="1" si="13"/>
        <v/>
      </c>
      <c r="X23" t="str">
        <f t="shared" ca="1" si="13"/>
        <v/>
      </c>
      <c r="Y23" t="str">
        <f t="shared" ca="1" si="13"/>
        <v/>
      </c>
      <c r="Z23" t="str">
        <f t="shared" ca="1" si="13"/>
        <v/>
      </c>
      <c r="AA23" t="str">
        <f t="shared" ca="1" si="13"/>
        <v/>
      </c>
      <c r="AB23" t="str">
        <f t="shared" ca="1" si="13"/>
        <v/>
      </c>
    </row>
    <row r="24" spans="9:28" x14ac:dyDescent="0.25">
      <c r="I24" s="8" t="e">
        <f>#REF!&amp;#REF!</f>
        <v>#REF!</v>
      </c>
      <c r="J24" s="8" t="e">
        <f>#REF!&amp;#REF!</f>
        <v>#REF!</v>
      </c>
      <c r="L24" t="str">
        <f t="shared" ca="1" si="12"/>
        <v/>
      </c>
      <c r="M24" t="str">
        <f t="shared" ca="1" si="12"/>
        <v/>
      </c>
      <c r="N24" t="str">
        <f t="shared" ca="1" si="12"/>
        <v/>
      </c>
      <c r="O24" t="str">
        <f t="shared" ca="1" si="12"/>
        <v/>
      </c>
      <c r="P24" t="str">
        <f t="shared" ca="1" si="12"/>
        <v/>
      </c>
      <c r="Q24" t="str">
        <f t="shared" ca="1" si="12"/>
        <v/>
      </c>
      <c r="R24" t="str">
        <f t="shared" ca="1" si="12"/>
        <v/>
      </c>
      <c r="S24" t="str">
        <f t="shared" ca="1" si="12"/>
        <v/>
      </c>
      <c r="U24" t="str">
        <f t="shared" ca="1" si="13"/>
        <v/>
      </c>
      <c r="V24" t="str">
        <f t="shared" ca="1" si="13"/>
        <v/>
      </c>
      <c r="W24" t="str">
        <f t="shared" ca="1" si="13"/>
        <v/>
      </c>
      <c r="X24" t="str">
        <f t="shared" ca="1" si="13"/>
        <v/>
      </c>
      <c r="Y24" t="str">
        <f t="shared" ca="1" si="13"/>
        <v/>
      </c>
      <c r="Z24" t="str">
        <f t="shared" ca="1" si="13"/>
        <v/>
      </c>
      <c r="AA24" t="str">
        <f t="shared" ca="1" si="13"/>
        <v/>
      </c>
      <c r="AB24" t="str">
        <f t="shared" ca="1" si="13"/>
        <v/>
      </c>
    </row>
    <row r="25" spans="9:28" x14ac:dyDescent="0.25">
      <c r="I25" s="8" t="e">
        <f>#REF!&amp;#REF!</f>
        <v>#REF!</v>
      </c>
      <c r="J25" s="8" t="e">
        <f>#REF!&amp;#REF!</f>
        <v>#REF!</v>
      </c>
      <c r="L25" t="str">
        <f ca="1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5" t="str">
        <f t="shared" ca="1" si="12"/>
        <v/>
      </c>
      <c r="N25" t="str">
        <f t="shared" ca="1" si="12"/>
        <v/>
      </c>
      <c r="O25" t="str">
        <f t="shared" ca="1" si="12"/>
        <v/>
      </c>
      <c r="P25" t="str">
        <f t="shared" ca="1" si="12"/>
        <v/>
      </c>
      <c r="Q25" t="str">
        <f t="shared" ca="1" si="12"/>
        <v/>
      </c>
      <c r="R25" t="str">
        <f t="shared" ca="1" si="12"/>
        <v/>
      </c>
      <c r="S25" t="str">
        <f t="shared" ca="1" si="12"/>
        <v/>
      </c>
      <c r="U25" t="str">
        <f t="shared" ca="1" si="13"/>
        <v/>
      </c>
      <c r="V25" t="str">
        <f t="shared" ca="1" si="13"/>
        <v/>
      </c>
      <c r="W25" t="str">
        <f t="shared" ca="1" si="13"/>
        <v/>
      </c>
      <c r="X25" t="str">
        <f t="shared" ca="1" si="13"/>
        <v/>
      </c>
      <c r="Y25" t="str">
        <f t="shared" ca="1" si="13"/>
        <v/>
      </c>
      <c r="Z25" t="str">
        <f t="shared" ca="1" si="13"/>
        <v/>
      </c>
      <c r="AA25" t="str">
        <f t="shared" ca="1" si="13"/>
        <v/>
      </c>
      <c r="AB25" t="str">
        <f t="shared" ca="1" si="13"/>
        <v/>
      </c>
    </row>
    <row r="26" spans="9:28" x14ac:dyDescent="0.25">
      <c r="I26" s="8" t="e">
        <f>#REF!&amp;#REF!</f>
        <v>#REF!</v>
      </c>
      <c r="J26" s="8" t="e">
        <f>#REF!&amp;#REF!</f>
        <v>#REF!</v>
      </c>
      <c r="L26" t="str">
        <f t="shared" ca="1" si="12"/>
        <v/>
      </c>
      <c r="M26" t="str">
        <f t="shared" ca="1" si="12"/>
        <v/>
      </c>
      <c r="N26" t="str">
        <f t="shared" ca="1" si="12"/>
        <v/>
      </c>
      <c r="O26" t="str">
        <f t="shared" ca="1" si="12"/>
        <v/>
      </c>
      <c r="P26" t="str">
        <f t="shared" ca="1" si="12"/>
        <v/>
      </c>
      <c r="Q26" t="str">
        <f t="shared" ca="1" si="12"/>
        <v/>
      </c>
      <c r="R26" t="str">
        <f t="shared" ca="1" si="12"/>
        <v/>
      </c>
      <c r="S26" t="str">
        <f t="shared" ca="1" si="12"/>
        <v/>
      </c>
      <c r="U26" t="str">
        <f t="shared" ca="1" si="13"/>
        <v/>
      </c>
      <c r="V26" t="str">
        <f t="shared" ca="1" si="13"/>
        <v/>
      </c>
      <c r="W26" t="str">
        <f t="shared" ca="1" si="13"/>
        <v/>
      </c>
      <c r="X26" t="str">
        <f t="shared" ca="1" si="13"/>
        <v/>
      </c>
      <c r="Y26" t="str">
        <f t="shared" ca="1" si="13"/>
        <v/>
      </c>
      <c r="Z26" t="str">
        <f t="shared" ca="1" si="13"/>
        <v/>
      </c>
      <c r="AA26" t="str">
        <f t="shared" ca="1" si="13"/>
        <v/>
      </c>
      <c r="AB26" t="str">
        <f t="shared" ca="1" si="13"/>
        <v/>
      </c>
    </row>
    <row r="27" spans="9:28" x14ac:dyDescent="0.25">
      <c r="I27" s="8" t="e">
        <f>#REF!&amp;#REF!</f>
        <v>#REF!</v>
      </c>
      <c r="J27" s="8" t="e">
        <f>#REF!&amp;#REF!</f>
        <v>#REF!</v>
      </c>
    </row>
    <row r="28" spans="9:28" x14ac:dyDescent="0.25">
      <c r="I28" s="8" t="e">
        <f>#REF!&amp;#REF!</f>
        <v>#REF!</v>
      </c>
      <c r="J28" s="8" t="e">
        <f>#REF!&amp;#REF!</f>
        <v>#REF!</v>
      </c>
      <c r="L28" t="str">
        <f t="shared" ref="L28:L43" ca="1" si="14">"№"&amp;L11&amp;U11</f>
        <v>№</v>
      </c>
      <c r="M28" t="str">
        <f t="shared" ref="M28:M43" ca="1" si="15">"№"&amp;M11&amp;V11</f>
        <v>№</v>
      </c>
      <c r="N28" t="str">
        <f t="shared" ref="N28:N43" ca="1" si="16">"№"&amp;N11&amp;W11</f>
        <v>№</v>
      </c>
      <c r="O28" t="str">
        <f t="shared" ref="O28:O43" ca="1" si="17">"№"&amp;O11&amp;X11</f>
        <v>№</v>
      </c>
      <c r="P28" t="str">
        <f t="shared" ref="P28:P43" ca="1" si="18">"№"&amp;P11&amp;Y11</f>
        <v>№</v>
      </c>
      <c r="Q28" t="str">
        <f t="shared" ref="Q28:Q43" ca="1" si="19">"№"&amp;Q11&amp;Z11</f>
        <v>№</v>
      </c>
      <c r="R28" t="str">
        <f t="shared" ref="R28:R43" ca="1" si="20">"№"&amp;R11&amp;AA11</f>
        <v>№</v>
      </c>
      <c r="S28" t="str">
        <f t="shared" ref="S28:S43" ca="1" si="21">"№"&amp;S11&amp;AB11</f>
        <v>№</v>
      </c>
    </row>
    <row r="29" spans="9:28" x14ac:dyDescent="0.25">
      <c r="L29" t="str">
        <f t="shared" ca="1" si="14"/>
        <v>№</v>
      </c>
      <c r="M29" t="str">
        <f t="shared" ca="1" si="15"/>
        <v>№</v>
      </c>
      <c r="N29" t="str">
        <f t="shared" ca="1" si="16"/>
        <v>№</v>
      </c>
      <c r="O29" t="str">
        <f t="shared" ca="1" si="17"/>
        <v>№</v>
      </c>
      <c r="P29" t="str">
        <f t="shared" ca="1" si="18"/>
        <v>№</v>
      </c>
      <c r="Q29" t="str">
        <f t="shared" ca="1" si="19"/>
        <v>№</v>
      </c>
      <c r="R29" t="str">
        <f t="shared" ca="1" si="20"/>
        <v>№</v>
      </c>
      <c r="S29" t="str">
        <f t="shared" ca="1" si="21"/>
        <v>№</v>
      </c>
    </row>
    <row r="30" spans="9:28" x14ac:dyDescent="0.25">
      <c r="I30" s="8" t="e">
        <f>#REF!&amp;#REF!</f>
        <v>#REF!</v>
      </c>
      <c r="J30" s="8" t="e">
        <f>#REF!&amp;#REF!</f>
        <v>#REF!</v>
      </c>
      <c r="L30" t="str">
        <f t="shared" ca="1" si="14"/>
        <v>№</v>
      </c>
      <c r="M30" t="str">
        <f t="shared" ca="1" si="15"/>
        <v>№</v>
      </c>
      <c r="N30" t="str">
        <f t="shared" ca="1" si="16"/>
        <v>№</v>
      </c>
      <c r="O30" t="str">
        <f t="shared" ca="1" si="17"/>
        <v>№</v>
      </c>
      <c r="P30" t="str">
        <f t="shared" ca="1" si="18"/>
        <v>№</v>
      </c>
      <c r="Q30" t="str">
        <f t="shared" ca="1" si="19"/>
        <v>№</v>
      </c>
      <c r="R30" t="str">
        <f t="shared" ca="1" si="20"/>
        <v>№</v>
      </c>
      <c r="S30" t="str">
        <f t="shared" ca="1" si="21"/>
        <v>№</v>
      </c>
    </row>
    <row r="31" spans="9:28" x14ac:dyDescent="0.25">
      <c r="I31" s="8" t="e">
        <f>#REF!&amp;#REF!</f>
        <v>#REF!</v>
      </c>
      <c r="J31" s="8" t="e">
        <f>#REF!&amp;#REF!</f>
        <v>#REF!</v>
      </c>
      <c r="L31" t="str">
        <f t="shared" ca="1" si="14"/>
        <v>№</v>
      </c>
      <c r="M31" t="str">
        <f t="shared" ca="1" si="15"/>
        <v>№</v>
      </c>
      <c r="N31" t="str">
        <f t="shared" ca="1" si="16"/>
        <v>№</v>
      </c>
      <c r="O31" t="str">
        <f t="shared" ca="1" si="17"/>
        <v>№</v>
      </c>
      <c r="P31" t="str">
        <f t="shared" ca="1" si="18"/>
        <v>№</v>
      </c>
      <c r="Q31" t="str">
        <f t="shared" ca="1" si="19"/>
        <v>№</v>
      </c>
      <c r="R31" t="str">
        <f t="shared" ca="1" si="20"/>
        <v>№</v>
      </c>
      <c r="S31" t="str">
        <f t="shared" ca="1" si="21"/>
        <v>№</v>
      </c>
    </row>
    <row r="32" spans="9:28" x14ac:dyDescent="0.25">
      <c r="I32" s="8" t="e">
        <f>#REF!&amp;#REF!</f>
        <v>#REF!</v>
      </c>
      <c r="J32" s="8" t="e">
        <f>#REF!&amp;#REF!</f>
        <v>#REF!</v>
      </c>
      <c r="L32" t="str">
        <f t="shared" ca="1" si="14"/>
        <v>№</v>
      </c>
      <c r="M32" t="str">
        <f t="shared" ca="1" si="15"/>
        <v>№</v>
      </c>
      <c r="N32" t="str">
        <f t="shared" ca="1" si="16"/>
        <v>№</v>
      </c>
      <c r="O32" t="str">
        <f t="shared" ca="1" si="17"/>
        <v>№</v>
      </c>
      <c r="P32" t="str">
        <f t="shared" ca="1" si="18"/>
        <v>№</v>
      </c>
      <c r="Q32" t="str">
        <f t="shared" ca="1" si="19"/>
        <v>№</v>
      </c>
      <c r="R32" t="str">
        <f t="shared" ca="1" si="20"/>
        <v>№</v>
      </c>
      <c r="S32" t="str">
        <f t="shared" ca="1" si="21"/>
        <v>№</v>
      </c>
    </row>
    <row r="33" spans="9:19" x14ac:dyDescent="0.25">
      <c r="I33" s="8" t="e">
        <f>#REF!&amp;#REF!</f>
        <v>#REF!</v>
      </c>
      <c r="J33" s="8" t="e">
        <f>#REF!&amp;#REF!</f>
        <v>#REF!</v>
      </c>
      <c r="L33" t="str">
        <f t="shared" ca="1" si="14"/>
        <v>№</v>
      </c>
      <c r="M33" t="str">
        <f t="shared" ca="1" si="15"/>
        <v>№</v>
      </c>
      <c r="N33" t="str">
        <f t="shared" ca="1" si="16"/>
        <v>№</v>
      </c>
      <c r="O33" t="str">
        <f t="shared" ca="1" si="17"/>
        <v>№</v>
      </c>
      <c r="P33" t="str">
        <f t="shared" ca="1" si="18"/>
        <v>№</v>
      </c>
      <c r="Q33" t="str">
        <f t="shared" ca="1" si="19"/>
        <v>№</v>
      </c>
      <c r="R33" t="str">
        <f t="shared" ca="1" si="20"/>
        <v>№</v>
      </c>
      <c r="S33" t="str">
        <f t="shared" ca="1" si="21"/>
        <v>№</v>
      </c>
    </row>
    <row r="34" spans="9:19" x14ac:dyDescent="0.25">
      <c r="I34" s="8" t="e">
        <f>#REF!&amp;#REF!</f>
        <v>#REF!</v>
      </c>
      <c r="J34" s="8" t="e">
        <f>#REF!&amp;#REF!</f>
        <v>#REF!</v>
      </c>
      <c r="L34" t="str">
        <f t="shared" ca="1" si="14"/>
        <v>№</v>
      </c>
      <c r="M34" t="str">
        <f t="shared" ca="1" si="15"/>
        <v>№</v>
      </c>
      <c r="N34" t="str">
        <f t="shared" ca="1" si="16"/>
        <v>№</v>
      </c>
      <c r="O34" t="str">
        <f t="shared" ca="1" si="17"/>
        <v>№</v>
      </c>
      <c r="P34" t="str">
        <f t="shared" ca="1" si="18"/>
        <v>№</v>
      </c>
      <c r="Q34" t="str">
        <f t="shared" ca="1" si="19"/>
        <v>№</v>
      </c>
      <c r="R34" t="str">
        <f t="shared" ca="1" si="20"/>
        <v>№</v>
      </c>
      <c r="S34" t="str">
        <f t="shared" ca="1" si="21"/>
        <v>№</v>
      </c>
    </row>
    <row r="35" spans="9:19" x14ac:dyDescent="0.25">
      <c r="L35" t="str">
        <f t="shared" ca="1" si="14"/>
        <v>№</v>
      </c>
      <c r="M35" t="str">
        <f t="shared" ca="1" si="15"/>
        <v>№</v>
      </c>
      <c r="N35" t="str">
        <f t="shared" ca="1" si="16"/>
        <v>№</v>
      </c>
      <c r="O35" t="str">
        <f t="shared" ca="1" si="17"/>
        <v>№</v>
      </c>
      <c r="P35" t="str">
        <f t="shared" ca="1" si="18"/>
        <v>№</v>
      </c>
      <c r="Q35" t="str">
        <f t="shared" ca="1" si="19"/>
        <v>№</v>
      </c>
      <c r="R35" t="str">
        <f t="shared" ca="1" si="20"/>
        <v>№</v>
      </c>
      <c r="S35" t="str">
        <f t="shared" ca="1" si="21"/>
        <v>№</v>
      </c>
    </row>
    <row r="36" spans="9:19" x14ac:dyDescent="0.25">
      <c r="I36" s="8" t="e">
        <f>#REF!&amp;#REF!</f>
        <v>#REF!</v>
      </c>
      <c r="J36" s="8" t="e">
        <f>#REF!&amp;#REF!</f>
        <v>#REF!</v>
      </c>
      <c r="L36" t="str">
        <f t="shared" ca="1" si="14"/>
        <v>№</v>
      </c>
      <c r="M36" t="str">
        <f t="shared" ca="1" si="15"/>
        <v>№</v>
      </c>
      <c r="N36" t="str">
        <f t="shared" ca="1" si="16"/>
        <v>№</v>
      </c>
      <c r="O36" t="str">
        <f t="shared" ca="1" si="17"/>
        <v>№</v>
      </c>
      <c r="P36" t="str">
        <f t="shared" ca="1" si="18"/>
        <v>№</v>
      </c>
      <c r="Q36" t="str">
        <f t="shared" ca="1" si="19"/>
        <v>№</v>
      </c>
      <c r="R36" t="str">
        <f t="shared" ca="1" si="20"/>
        <v>№</v>
      </c>
      <c r="S36" t="str">
        <f t="shared" ca="1" si="21"/>
        <v>№</v>
      </c>
    </row>
    <row r="37" spans="9:19" x14ac:dyDescent="0.25">
      <c r="I37" s="8" t="e">
        <f>#REF!&amp;#REF!</f>
        <v>#REF!</v>
      </c>
      <c r="J37" s="8" t="e">
        <f>#REF!&amp;#REF!</f>
        <v>#REF!</v>
      </c>
      <c r="L37" t="str">
        <f t="shared" ca="1" si="14"/>
        <v>№</v>
      </c>
      <c r="M37" t="str">
        <f t="shared" ca="1" si="15"/>
        <v>№</v>
      </c>
      <c r="N37" t="str">
        <f t="shared" ca="1" si="16"/>
        <v>№</v>
      </c>
      <c r="O37" t="str">
        <f t="shared" ca="1" si="17"/>
        <v>№</v>
      </c>
      <c r="P37" t="str">
        <f t="shared" ca="1" si="18"/>
        <v>№</v>
      </c>
      <c r="Q37" t="str">
        <f t="shared" ca="1" si="19"/>
        <v>№</v>
      </c>
      <c r="R37" t="str">
        <f t="shared" ca="1" si="20"/>
        <v>№</v>
      </c>
      <c r="S37" t="str">
        <f t="shared" ca="1" si="21"/>
        <v>№</v>
      </c>
    </row>
    <row r="38" spans="9:19" x14ac:dyDescent="0.25">
      <c r="I38" s="8" t="e">
        <f>#REF!&amp;#REF!</f>
        <v>#REF!</v>
      </c>
      <c r="J38" s="8" t="e">
        <f>#REF!&amp;#REF!</f>
        <v>#REF!</v>
      </c>
      <c r="L38" t="str">
        <f t="shared" ca="1" si="14"/>
        <v>№</v>
      </c>
      <c r="M38" t="str">
        <f t="shared" ca="1" si="15"/>
        <v>№</v>
      </c>
      <c r="N38" t="str">
        <f t="shared" ca="1" si="16"/>
        <v>№</v>
      </c>
      <c r="O38" t="str">
        <f t="shared" ca="1" si="17"/>
        <v>№</v>
      </c>
      <c r="P38" t="str">
        <f t="shared" ca="1" si="18"/>
        <v>№</v>
      </c>
      <c r="Q38" t="str">
        <f t="shared" ca="1" si="19"/>
        <v>№</v>
      </c>
      <c r="R38" t="str">
        <f t="shared" ca="1" si="20"/>
        <v>№</v>
      </c>
      <c r="S38" t="str">
        <f t="shared" ca="1" si="21"/>
        <v>№</v>
      </c>
    </row>
    <row r="39" spans="9:19" x14ac:dyDescent="0.25">
      <c r="I39" s="8" t="e">
        <f>#REF!&amp;#REF!</f>
        <v>#REF!</v>
      </c>
      <c r="J39" s="8" t="e">
        <f>#REF!&amp;#REF!</f>
        <v>#REF!</v>
      </c>
      <c r="L39" t="str">
        <f t="shared" ca="1" si="14"/>
        <v>№</v>
      </c>
      <c r="M39" t="str">
        <f t="shared" ca="1" si="15"/>
        <v>№</v>
      </c>
      <c r="N39" t="str">
        <f t="shared" ca="1" si="16"/>
        <v>№</v>
      </c>
      <c r="O39" t="str">
        <f t="shared" ca="1" si="17"/>
        <v>№</v>
      </c>
      <c r="P39" t="str">
        <f t="shared" ca="1" si="18"/>
        <v>№</v>
      </c>
      <c r="Q39" t="str">
        <f t="shared" ca="1" si="19"/>
        <v>№</v>
      </c>
      <c r="R39" t="str">
        <f t="shared" ca="1" si="20"/>
        <v>№</v>
      </c>
      <c r="S39" t="str">
        <f t="shared" ca="1" si="21"/>
        <v>№</v>
      </c>
    </row>
    <row r="40" spans="9:19" x14ac:dyDescent="0.25">
      <c r="I40" s="8" t="e">
        <f>#REF!&amp;#REF!</f>
        <v>#REF!</v>
      </c>
      <c r="J40" s="8" t="e">
        <f>#REF!&amp;#REF!</f>
        <v>#REF!</v>
      </c>
      <c r="L40" t="str">
        <f t="shared" ca="1" si="14"/>
        <v>№</v>
      </c>
      <c r="M40" t="str">
        <f t="shared" ca="1" si="15"/>
        <v>№</v>
      </c>
      <c r="N40" t="str">
        <f t="shared" ca="1" si="16"/>
        <v>№</v>
      </c>
      <c r="O40" t="str">
        <f t="shared" ca="1" si="17"/>
        <v>№</v>
      </c>
      <c r="P40" t="str">
        <f t="shared" ca="1" si="18"/>
        <v>№</v>
      </c>
      <c r="Q40" t="str">
        <f t="shared" ca="1" si="19"/>
        <v>№</v>
      </c>
      <c r="R40" t="str">
        <f t="shared" ca="1" si="20"/>
        <v>№</v>
      </c>
      <c r="S40" t="str">
        <f t="shared" ca="1" si="21"/>
        <v>№</v>
      </c>
    </row>
    <row r="41" spans="9:19" x14ac:dyDescent="0.25">
      <c r="L41" t="str">
        <f t="shared" ca="1" si="14"/>
        <v>№</v>
      </c>
      <c r="M41" t="str">
        <f t="shared" ca="1" si="15"/>
        <v>№</v>
      </c>
      <c r="N41" t="str">
        <f t="shared" ca="1" si="16"/>
        <v>№</v>
      </c>
      <c r="O41" t="str">
        <f t="shared" ca="1" si="17"/>
        <v>№</v>
      </c>
      <c r="P41" t="str">
        <f t="shared" ca="1" si="18"/>
        <v>№</v>
      </c>
      <c r="Q41" t="str">
        <f t="shared" ca="1" si="19"/>
        <v>№</v>
      </c>
      <c r="R41" t="str">
        <f t="shared" ca="1" si="20"/>
        <v>№</v>
      </c>
      <c r="S41" t="str">
        <f t="shared" ca="1" si="21"/>
        <v>№</v>
      </c>
    </row>
    <row r="42" spans="9:19" x14ac:dyDescent="0.25">
      <c r="I42" s="8" t="e">
        <f>#REF!&amp;#REF!</f>
        <v>#REF!</v>
      </c>
      <c r="J42" s="8" t="e">
        <f>#REF!&amp;#REF!</f>
        <v>#REF!</v>
      </c>
      <c r="L42" t="str">
        <f t="shared" ca="1" si="14"/>
        <v>№</v>
      </c>
      <c r="M42" t="str">
        <f t="shared" ca="1" si="15"/>
        <v>№</v>
      </c>
      <c r="N42" t="str">
        <f t="shared" ca="1" si="16"/>
        <v>№</v>
      </c>
      <c r="O42" t="str">
        <f t="shared" ca="1" si="17"/>
        <v>№</v>
      </c>
      <c r="P42" t="str">
        <f t="shared" ca="1" si="18"/>
        <v>№</v>
      </c>
      <c r="Q42" t="str">
        <f t="shared" ca="1" si="19"/>
        <v>№</v>
      </c>
      <c r="R42" t="str">
        <f t="shared" ca="1" si="20"/>
        <v>№</v>
      </c>
      <c r="S42" t="str">
        <f t="shared" ca="1" si="21"/>
        <v>№</v>
      </c>
    </row>
    <row r="43" spans="9:19" x14ac:dyDescent="0.25">
      <c r="I43" s="8" t="e">
        <f>#REF!&amp;#REF!</f>
        <v>#REF!</v>
      </c>
      <c r="J43" s="8" t="e">
        <f>#REF!&amp;#REF!</f>
        <v>#REF!</v>
      </c>
      <c r="L43" t="str">
        <f t="shared" ca="1" si="14"/>
        <v>№</v>
      </c>
      <c r="M43" t="str">
        <f t="shared" ca="1" si="15"/>
        <v>№</v>
      </c>
      <c r="N43" t="str">
        <f t="shared" ca="1" si="16"/>
        <v>№</v>
      </c>
      <c r="O43" t="str">
        <f t="shared" ca="1" si="17"/>
        <v>№</v>
      </c>
      <c r="P43" t="str">
        <f t="shared" ca="1" si="18"/>
        <v>№</v>
      </c>
      <c r="Q43" t="str">
        <f t="shared" ca="1" si="19"/>
        <v>№</v>
      </c>
      <c r="R43" t="str">
        <f t="shared" ca="1" si="20"/>
        <v>№</v>
      </c>
      <c r="S43" t="str">
        <f t="shared" ca="1" si="21"/>
        <v>№</v>
      </c>
    </row>
    <row r="44" spans="9:19" x14ac:dyDescent="0.25">
      <c r="I44" s="8" t="e">
        <f>#REF!&amp;#REF!</f>
        <v>#REF!</v>
      </c>
      <c r="J44" s="8" t="e">
        <f>#REF!&amp;#REF!</f>
        <v>#REF!</v>
      </c>
    </row>
    <row r="45" spans="9:19" x14ac:dyDescent="0.25">
      <c r="I45" s="8" t="e">
        <f>#REF!&amp;#REF!</f>
        <v>#REF!</v>
      </c>
      <c r="J45" s="8" t="e">
        <f>#REF!&amp;#REF!</f>
        <v>#REF!</v>
      </c>
    </row>
    <row r="46" spans="9:19" x14ac:dyDescent="0.25">
      <c r="I46" s="8" t="e">
        <f>#REF!&amp;#REF!</f>
        <v>#REF!</v>
      </c>
      <c r="J46" s="8" t="e">
        <f>#REF!&amp;#REF!</f>
        <v>#REF!</v>
      </c>
    </row>
    <row r="48" spans="9:19" x14ac:dyDescent="0.25">
      <c r="I48" s="8" t="e">
        <f>#REF!&amp;#REF!</f>
        <v>#REF!</v>
      </c>
      <c r="J48" s="8" t="e">
        <f>#REF!&amp;#REF!</f>
        <v>#REF!</v>
      </c>
    </row>
    <row r="49" spans="9:10" x14ac:dyDescent="0.25">
      <c r="I49" s="8" t="e">
        <f>#REF!&amp;#REF!</f>
        <v>#REF!</v>
      </c>
      <c r="J49" s="8" t="e">
        <f>#REF!&amp;#REF!</f>
        <v>#REF!</v>
      </c>
    </row>
    <row r="50" spans="9:10" x14ac:dyDescent="0.25">
      <c r="I50" s="8" t="e">
        <f>#REF!&amp;#REF!</f>
        <v>#REF!</v>
      </c>
      <c r="J50" s="8" t="e">
        <f>#REF!&amp;#REF!</f>
        <v>#REF!</v>
      </c>
    </row>
    <row r="51" spans="9:10" x14ac:dyDescent="0.25">
      <c r="I51" s="8" t="e">
        <f>#REF!&amp;#REF!</f>
        <v>#REF!</v>
      </c>
      <c r="J51" s="8" t="e">
        <f>#REF!&amp;#REF!</f>
        <v>#REF!</v>
      </c>
    </row>
    <row r="52" spans="9:10" x14ac:dyDescent="0.25">
      <c r="I52" s="8" t="e">
        <f>#REF!&amp;#REF!</f>
        <v>#REF!</v>
      </c>
      <c r="J52" s="8" t="e">
        <f>#REF!&amp;#REF!</f>
        <v>#REF!</v>
      </c>
    </row>
    <row r="54" spans="9:10" x14ac:dyDescent="0.25">
      <c r="I54" s="8" t="e">
        <f>#REF!&amp;#REF!</f>
        <v>#REF!</v>
      </c>
      <c r="J54" s="8" t="e">
        <f>#REF!&amp;#REF!</f>
        <v>#REF!</v>
      </c>
    </row>
    <row r="55" spans="9:10" x14ac:dyDescent="0.25">
      <c r="I55" s="8" t="e">
        <f>#REF!&amp;#REF!</f>
        <v>#REF!</v>
      </c>
      <c r="J55" s="8" t="e">
        <f>#REF!&amp;#REF!</f>
        <v>#REF!</v>
      </c>
    </row>
    <row r="56" spans="9:10" x14ac:dyDescent="0.25">
      <c r="I56" s="8" t="e">
        <f>#REF!&amp;#REF!</f>
        <v>#REF!</v>
      </c>
      <c r="J56" s="8" t="e">
        <f>#REF!&amp;#REF!</f>
        <v>#REF!</v>
      </c>
    </row>
    <row r="57" spans="9:10" x14ac:dyDescent="0.25">
      <c r="I57" s="8" t="e">
        <f>#REF!&amp;#REF!</f>
        <v>#REF!</v>
      </c>
      <c r="J57" s="8" t="e">
        <f>#REF!&amp;#REF!</f>
        <v>#REF!</v>
      </c>
    </row>
    <row r="58" spans="9:10" x14ac:dyDescent="0.25">
      <c r="I58" s="8" t="e">
        <f>#REF!&amp;#REF!</f>
        <v>#REF!</v>
      </c>
      <c r="J58" s="8" t="e">
        <f>#REF!&amp;#REF!</f>
        <v>#REF!</v>
      </c>
    </row>
    <row r="60" spans="9:10" x14ac:dyDescent="0.25">
      <c r="I60" s="8" t="e">
        <f>#REF!&amp;#REF!</f>
        <v>#REF!</v>
      </c>
      <c r="J60" s="8" t="e">
        <f>#REF!&amp;#REF!</f>
        <v>#REF!</v>
      </c>
    </row>
    <row r="61" spans="9:10" x14ac:dyDescent="0.25">
      <c r="I61" s="8" t="e">
        <f>#REF!&amp;#REF!</f>
        <v>#REF!</v>
      </c>
      <c r="J61" s="8" t="e">
        <f>#REF!&amp;#REF!</f>
        <v>#REF!</v>
      </c>
    </row>
    <row r="62" spans="9:10" x14ac:dyDescent="0.25">
      <c r="I62" s="8" t="e">
        <f>#REF!&amp;#REF!</f>
        <v>#REF!</v>
      </c>
      <c r="J62" s="8" t="e">
        <f>#REF!&amp;#REF!</f>
        <v>#REF!</v>
      </c>
    </row>
    <row r="63" spans="9:10" x14ac:dyDescent="0.25">
      <c r="I63" s="8" t="e">
        <f>#REF!&amp;#REF!</f>
        <v>#REF!</v>
      </c>
      <c r="J63" s="8" t="e">
        <f>#REF!&amp;#REF!</f>
        <v>#REF!</v>
      </c>
    </row>
    <row r="67" spans="12:12" x14ac:dyDescent="0.25">
      <c r="L6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B</vt:lpstr>
      <vt:lpstr>C</vt:lpstr>
      <vt:lpstr>A</vt:lpstr>
      <vt:lpstr>D</vt:lpstr>
      <vt:lpstr>Кубок С</vt:lpstr>
      <vt:lpstr>Кубок А</vt:lpstr>
      <vt:lpstr>Кубок B</vt:lpstr>
      <vt:lpstr>Служебный лист</vt:lpstr>
    </vt:vector>
  </TitlesOfParts>
  <Company>Домашний компьютер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!PeleVin</cp:lastModifiedBy>
  <cp:lastPrinted>2025-09-07T13:27:04Z</cp:lastPrinted>
  <dcterms:created xsi:type="dcterms:W3CDTF">2009-05-19T09:37:33Z</dcterms:created>
  <dcterms:modified xsi:type="dcterms:W3CDTF">2025-09-09T10:14:05Z</dcterms:modified>
</cp:coreProperties>
</file>