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firstSheet="4" activeTab="25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19" r:id="rId7"/>
    <sheet name="H" sheetId="20" r:id="rId8"/>
    <sheet name="P1" sheetId="7" r:id="rId9"/>
    <sheet name="P2" sheetId="8" r:id="rId10"/>
    <sheet name="P6" sheetId="21" r:id="rId11"/>
    <sheet name="K" sheetId="9" r:id="rId12"/>
    <sheet name="L" sheetId="10" r:id="rId13"/>
    <sheet name="M" sheetId="11" r:id="rId14"/>
    <sheet name="N" sheetId="12" r:id="rId15"/>
    <sheet name="P3" sheetId="13" r:id="rId16"/>
    <sheet name="P4" sheetId="14" r:id="rId17"/>
    <sheet name="R" sheetId="15" r:id="rId18"/>
    <sheet name="S" sheetId="16" r:id="rId19"/>
    <sheet name="T" sheetId="17" r:id="rId20"/>
    <sheet name="P5" sheetId="18" r:id="rId21"/>
    <sheet name="fA" sheetId="22" r:id="rId22"/>
    <sheet name="fB" sheetId="23" r:id="rId23"/>
    <sheet name="fC" sheetId="24" r:id="rId24"/>
    <sheet name="fD" sheetId="25" r:id="rId25"/>
    <sheet name="Плей-офф" sheetId="26" r:id="rId26"/>
  </sheets>
  <calcPr calcId="145621"/>
</workbook>
</file>

<file path=xl/calcChain.xml><?xml version="1.0" encoding="utf-8"?>
<calcChain xmlns="http://schemas.openxmlformats.org/spreadsheetml/2006/main">
  <c r="B36" i="26" l="1"/>
  <c r="F62" i="26"/>
  <c r="F14" i="26"/>
  <c r="B24" i="26"/>
  <c r="B52" i="26"/>
  <c r="B8" i="26"/>
  <c r="B56" i="26"/>
  <c r="F46" i="26"/>
  <c r="B4" i="26"/>
  <c r="F30" i="26"/>
  <c r="B20" i="26"/>
  <c r="B40" i="26"/>
  <c r="H42" i="25"/>
  <c r="H27" i="25"/>
  <c r="C40" i="25"/>
  <c r="K8" i="25"/>
  <c r="H30" i="24"/>
  <c r="C37" i="24"/>
  <c r="F14" i="24"/>
  <c r="H26" i="23"/>
  <c r="C20" i="23"/>
  <c r="H31" i="23"/>
  <c r="I4" i="23"/>
  <c r="H31" i="22"/>
  <c r="F12" i="22"/>
  <c r="C27" i="22"/>
  <c r="G10" i="15"/>
  <c r="C41" i="10"/>
  <c r="C20" i="13"/>
  <c r="H17" i="16"/>
  <c r="I8" i="14"/>
  <c r="C20" i="17"/>
  <c r="C37" i="12"/>
  <c r="J14" i="20"/>
  <c r="H14" i="6"/>
  <c r="H26" i="25"/>
  <c r="J8" i="25"/>
  <c r="C22" i="25"/>
  <c r="K4" i="25"/>
  <c r="H40" i="24"/>
  <c r="H25" i="24"/>
  <c r="C20" i="24"/>
  <c r="H37" i="24"/>
  <c r="C42" i="23"/>
  <c r="K6" i="23"/>
  <c r="J10" i="23"/>
  <c r="H14" i="23"/>
  <c r="H42" i="22"/>
  <c r="H25" i="22"/>
  <c r="K10" i="22"/>
  <c r="C25" i="22"/>
  <c r="I6" i="22"/>
  <c r="C31" i="10"/>
  <c r="F10" i="18"/>
  <c r="H10" i="3"/>
  <c r="I6" i="17"/>
  <c r="F6" i="19"/>
  <c r="I6" i="7"/>
  <c r="K10" i="7"/>
  <c r="C21" i="10"/>
  <c r="H31" i="19"/>
  <c r="K12" i="9"/>
  <c r="H6" i="9"/>
  <c r="F12" i="6"/>
  <c r="H36" i="25"/>
  <c r="C32" i="25"/>
  <c r="K6" i="25"/>
  <c r="C27" i="25"/>
  <c r="H22" i="24"/>
  <c r="J6" i="24"/>
  <c r="F12" i="24"/>
  <c r="J10" i="24"/>
  <c r="I4" i="24"/>
  <c r="C40" i="23"/>
  <c r="F6" i="23"/>
  <c r="G12" i="22"/>
  <c r="C26" i="22"/>
  <c r="J6" i="22"/>
  <c r="I8" i="22"/>
  <c r="J8" i="22"/>
  <c r="C25" i="19"/>
  <c r="F10" i="9"/>
  <c r="G8" i="11"/>
  <c r="F6" i="10"/>
  <c r="H6" i="13"/>
  <c r="H41" i="9"/>
  <c r="H30" i="10"/>
  <c r="F14" i="9"/>
  <c r="H34" i="15"/>
  <c r="H22" i="6"/>
  <c r="H32" i="25"/>
  <c r="C30" i="25"/>
  <c r="F6" i="25"/>
  <c r="C21" i="25"/>
  <c r="H20" i="24"/>
  <c r="J4" i="24"/>
  <c r="J14" i="24"/>
  <c r="H21" i="24"/>
  <c r="I8" i="24"/>
  <c r="H6" i="23"/>
  <c r="K8" i="23"/>
  <c r="I12" i="23"/>
  <c r="H41" i="22"/>
  <c r="K12" i="22"/>
  <c r="C31" i="22"/>
  <c r="F10" i="14"/>
  <c r="G4" i="12"/>
  <c r="C36" i="11"/>
  <c r="J10" i="11"/>
  <c r="H26" i="12"/>
  <c r="H36" i="9"/>
  <c r="J6" i="15"/>
  <c r="G8" i="9"/>
  <c r="J6" i="19"/>
  <c r="H22" i="10"/>
  <c r="K6" i="4"/>
  <c r="G14" i="1"/>
  <c r="I8" i="15"/>
  <c r="C22" i="6"/>
  <c r="J8" i="7"/>
  <c r="H16" i="13"/>
  <c r="J8" i="4"/>
  <c r="C32" i="2"/>
  <c r="K6" i="6"/>
  <c r="I8" i="21"/>
  <c r="H22" i="5"/>
  <c r="F14" i="5"/>
  <c r="F15" i="9"/>
  <c r="C42" i="20"/>
  <c r="H30" i="25"/>
  <c r="J10" i="25"/>
  <c r="C26" i="25"/>
  <c r="H31" i="25"/>
  <c r="G14" i="24"/>
  <c r="H10" i="24"/>
  <c r="K10" i="24"/>
  <c r="C27" i="24"/>
  <c r="G12" i="23"/>
  <c r="F12" i="23"/>
  <c r="C41" i="23"/>
  <c r="H32" i="22"/>
  <c r="F8" i="22"/>
  <c r="H12" i="22"/>
  <c r="H20" i="10"/>
  <c r="H4" i="12"/>
  <c r="C20" i="1"/>
  <c r="C4" i="7"/>
  <c r="K8" i="10"/>
  <c r="H27" i="1"/>
  <c r="J4" i="11"/>
  <c r="H17" i="21"/>
  <c r="H25" i="11"/>
  <c r="G12" i="25"/>
  <c r="G13" i="25" s="1"/>
  <c r="C35" i="25"/>
  <c r="F14" i="25"/>
  <c r="H25" i="25"/>
  <c r="H26" i="24"/>
  <c r="C31" i="24"/>
  <c r="K12" i="24"/>
  <c r="H36" i="23"/>
  <c r="C30" i="23"/>
  <c r="H41" i="23"/>
  <c r="J6" i="23"/>
  <c r="H30" i="22"/>
  <c r="C42" i="22"/>
  <c r="K6" i="22"/>
  <c r="K7" i="22" s="1"/>
  <c r="H14" i="22"/>
  <c r="H37" i="22"/>
  <c r="C35" i="5"/>
  <c r="C41" i="9"/>
  <c r="H20" i="20"/>
  <c r="K12" i="3"/>
  <c r="H10" i="10"/>
  <c r="C24" i="16"/>
  <c r="I4" i="10"/>
  <c r="J14" i="11"/>
  <c r="H14" i="20"/>
  <c r="H30" i="20"/>
  <c r="C35" i="19"/>
  <c r="I12" i="3"/>
  <c r="H22" i="25"/>
  <c r="J6" i="25"/>
  <c r="C20" i="25"/>
  <c r="G4" i="25"/>
  <c r="G10" i="24"/>
  <c r="C25" i="24"/>
  <c r="K8" i="24"/>
  <c r="C41" i="24"/>
  <c r="H32" i="23"/>
  <c r="C26" i="23"/>
  <c r="H37" i="23"/>
  <c r="I8" i="23"/>
  <c r="F6" i="22"/>
  <c r="F14" i="22"/>
  <c r="C35" i="22"/>
  <c r="J10" i="20"/>
  <c r="C27" i="11"/>
  <c r="C26" i="11"/>
  <c r="C25" i="13"/>
  <c r="C32" i="3"/>
  <c r="C10" i="7"/>
  <c r="C20" i="4"/>
  <c r="H32" i="2"/>
  <c r="H41" i="12"/>
  <c r="J14" i="2"/>
  <c r="K6" i="11"/>
  <c r="H20" i="25"/>
  <c r="H37" i="25"/>
  <c r="H10" i="25"/>
  <c r="G8" i="24"/>
  <c r="H14" i="24"/>
  <c r="H11" i="24"/>
  <c r="J8" i="24"/>
  <c r="H42" i="23"/>
  <c r="C36" i="23"/>
  <c r="K4" i="23"/>
  <c r="J8" i="23"/>
  <c r="F13" i="23"/>
  <c r="H36" i="22"/>
  <c r="I12" i="22"/>
  <c r="K8" i="22"/>
  <c r="I4" i="22"/>
  <c r="H31" i="12"/>
  <c r="C27" i="19"/>
  <c r="G4" i="16"/>
  <c r="C40" i="12"/>
  <c r="I4" i="9"/>
  <c r="I6" i="5"/>
  <c r="H24" i="16"/>
  <c r="C42" i="4"/>
  <c r="I4" i="8"/>
  <c r="I8" i="19"/>
  <c r="H21" i="21"/>
  <c r="H25" i="14"/>
  <c r="I14" i="4"/>
  <c r="H25" i="18"/>
  <c r="C26" i="20"/>
  <c r="J8" i="5"/>
  <c r="C31" i="11"/>
  <c r="F6" i="9"/>
  <c r="F8" i="14"/>
  <c r="C22" i="5"/>
  <c r="I8" i="12"/>
  <c r="K13" i="9"/>
  <c r="K4" i="2"/>
  <c r="F10" i="20"/>
  <c r="F10" i="15"/>
  <c r="G14" i="25"/>
  <c r="G15" i="25" s="1"/>
  <c r="C41" i="25"/>
  <c r="J14" i="25"/>
  <c r="C37" i="25"/>
  <c r="H6" i="24"/>
  <c r="H7" i="24" s="1"/>
  <c r="C36" i="24"/>
  <c r="G4" i="24"/>
  <c r="H12" i="24"/>
  <c r="H4" i="23"/>
  <c r="H5" i="23" s="1"/>
  <c r="F8" i="23"/>
  <c r="C27" i="23"/>
  <c r="H20" i="22"/>
  <c r="C32" i="22"/>
  <c r="H21" i="22"/>
  <c r="K4" i="22"/>
  <c r="J8" i="11"/>
  <c r="I14" i="5"/>
  <c r="F14" i="6"/>
  <c r="J8" i="12"/>
  <c r="H21" i="13"/>
  <c r="F14" i="19"/>
  <c r="C42" i="6"/>
  <c r="G10" i="12"/>
  <c r="K4" i="12"/>
  <c r="H4" i="25"/>
  <c r="H5" i="25" s="1"/>
  <c r="I8" i="25"/>
  <c r="K10" i="25"/>
  <c r="K11" i="25" s="1"/>
  <c r="C31" i="25"/>
  <c r="G12" i="24"/>
  <c r="G13" i="24" s="1"/>
  <c r="I6" i="24"/>
  <c r="F10" i="24"/>
  <c r="F11" i="24" s="1"/>
  <c r="H22" i="23"/>
  <c r="J14" i="23"/>
  <c r="J15" i="23" s="1"/>
  <c r="H27" i="23"/>
  <c r="C37" i="23"/>
  <c r="F9" i="23"/>
  <c r="G14" i="22"/>
  <c r="C30" i="22"/>
  <c r="J10" i="22"/>
  <c r="K11" i="22"/>
  <c r="J4" i="19"/>
  <c r="H21" i="5"/>
  <c r="I6" i="14"/>
  <c r="K10" i="2"/>
  <c r="C31" i="6"/>
  <c r="H41" i="11"/>
  <c r="K6" i="1"/>
  <c r="H10" i="15"/>
  <c r="F8" i="20"/>
  <c r="H12" i="4"/>
  <c r="H41" i="6"/>
  <c r="H35" i="9"/>
  <c r="I4" i="6"/>
  <c r="G10" i="25"/>
  <c r="C25" i="25"/>
  <c r="I14" i="25"/>
  <c r="I6" i="25"/>
  <c r="H41" i="24"/>
  <c r="C42" i="24"/>
  <c r="F6" i="24"/>
  <c r="F15" i="24"/>
  <c r="H20" i="23"/>
  <c r="F14" i="23"/>
  <c r="H25" i="23"/>
  <c r="C35" i="23"/>
  <c r="H40" i="22"/>
  <c r="I14" i="22"/>
  <c r="F10" i="22"/>
  <c r="C21" i="22"/>
  <c r="H4" i="22"/>
  <c r="K10" i="20"/>
  <c r="J10" i="15"/>
  <c r="H27" i="5"/>
  <c r="C22" i="11"/>
  <c r="F8" i="21"/>
  <c r="J8" i="3"/>
  <c r="G10" i="1"/>
  <c r="C22" i="2"/>
  <c r="H30" i="5"/>
  <c r="C32" i="9"/>
  <c r="C17" i="17"/>
  <c r="G8" i="25"/>
  <c r="H14" i="25"/>
  <c r="H15" i="25" s="1"/>
  <c r="K12" i="25"/>
  <c r="I12" i="25"/>
  <c r="G5" i="25"/>
  <c r="H35" i="24"/>
  <c r="C40" i="24"/>
  <c r="F8" i="24"/>
  <c r="C35" i="24"/>
  <c r="H30" i="23"/>
  <c r="C22" i="23"/>
  <c r="H35" i="23"/>
  <c r="J4" i="23"/>
  <c r="H10" i="23"/>
  <c r="H22" i="22"/>
  <c r="C36" i="22"/>
  <c r="H35" i="22"/>
  <c r="F13" i="22"/>
  <c r="I5" i="22"/>
  <c r="H25" i="17"/>
  <c r="C21" i="6"/>
  <c r="H10" i="11"/>
  <c r="J8" i="6"/>
  <c r="H37" i="9"/>
  <c r="G10" i="18"/>
  <c r="C40" i="20"/>
  <c r="F8" i="15"/>
  <c r="C30" i="20"/>
  <c r="G4" i="17"/>
  <c r="K8" i="11"/>
  <c r="G10" i="7"/>
  <c r="H41" i="5"/>
  <c r="C25" i="2"/>
  <c r="C30" i="19"/>
  <c r="I6" i="9"/>
  <c r="G4" i="8"/>
  <c r="K8" i="7"/>
  <c r="K12" i="7"/>
  <c r="H25" i="3"/>
  <c r="C37" i="10"/>
  <c r="H20" i="4"/>
  <c r="G12" i="3"/>
  <c r="K6" i="12"/>
  <c r="H6" i="25"/>
  <c r="H12" i="25"/>
  <c r="H13" i="25" s="1"/>
  <c r="F12" i="25"/>
  <c r="H42" i="24"/>
  <c r="H31" i="24"/>
  <c r="C22" i="24"/>
  <c r="G15" i="24"/>
  <c r="H40" i="23"/>
  <c r="C32" i="23"/>
  <c r="G4" i="23"/>
  <c r="G5" i="23" s="1"/>
  <c r="H12" i="23"/>
  <c r="G8" i="22"/>
  <c r="G9" i="22" s="1"/>
  <c r="C20" i="22"/>
  <c r="C41" i="22"/>
  <c r="J4" i="6"/>
  <c r="K6" i="19"/>
  <c r="H21" i="9"/>
  <c r="C42" i="11"/>
  <c r="J6" i="11"/>
  <c r="I6" i="15"/>
  <c r="C23" i="15"/>
  <c r="J14" i="3"/>
  <c r="C30" i="15"/>
  <c r="H40" i="25"/>
  <c r="H21" i="25"/>
  <c r="C36" i="25"/>
  <c r="F8" i="25"/>
  <c r="F13" i="25"/>
  <c r="H4" i="24"/>
  <c r="H5" i="24" s="1"/>
  <c r="C32" i="24"/>
  <c r="K6" i="24"/>
  <c r="C21" i="24"/>
  <c r="G10" i="23"/>
  <c r="K10" i="23"/>
  <c r="K11" i="23" s="1"/>
  <c r="I14" i="23"/>
  <c r="C25" i="23"/>
  <c r="I6" i="23"/>
  <c r="H6" i="22"/>
  <c r="H7" i="22" s="1"/>
  <c r="J14" i="22"/>
  <c r="J15" i="22" s="1"/>
  <c r="C37" i="22"/>
  <c r="F9" i="22"/>
  <c r="C20" i="5"/>
  <c r="C27" i="20"/>
  <c r="H6" i="15"/>
  <c r="C41" i="20"/>
  <c r="H6" i="21"/>
  <c r="H37" i="20"/>
  <c r="H37" i="4"/>
  <c r="C20" i="11"/>
  <c r="I14" i="3"/>
  <c r="F6" i="13"/>
  <c r="J14" i="4"/>
  <c r="H14" i="9"/>
  <c r="H42" i="1"/>
  <c r="H41" i="25"/>
  <c r="I4" i="25"/>
  <c r="F10" i="25"/>
  <c r="H7" i="25"/>
  <c r="H36" i="24"/>
  <c r="I14" i="24"/>
  <c r="C30" i="24"/>
  <c r="H27" i="24"/>
  <c r="K9" i="24"/>
  <c r="G8" i="23"/>
  <c r="G9" i="23" s="1"/>
  <c r="F10" i="23"/>
  <c r="F11" i="23" s="1"/>
  <c r="G13" i="23"/>
  <c r="C21" i="23"/>
  <c r="H26" i="22"/>
  <c r="C40" i="22"/>
  <c r="G4" i="22"/>
  <c r="G5" i="22" s="1"/>
  <c r="F11" i="22"/>
  <c r="H27" i="22"/>
  <c r="I8" i="20"/>
  <c r="H32" i="19"/>
  <c r="G10" i="5"/>
  <c r="K12" i="5"/>
  <c r="H10" i="8"/>
  <c r="F10" i="2"/>
  <c r="F12" i="15"/>
  <c r="J10" i="19"/>
  <c r="K8" i="12"/>
  <c r="G4" i="19"/>
  <c r="H20" i="6"/>
  <c r="H35" i="25"/>
  <c r="C42" i="25"/>
  <c r="I9" i="25"/>
  <c r="J4" i="25"/>
  <c r="H32" i="24"/>
  <c r="I12" i="24"/>
  <c r="C26" i="24"/>
  <c r="K4" i="24"/>
  <c r="K13" i="24"/>
  <c r="G14" i="23"/>
  <c r="K12" i="23"/>
  <c r="H21" i="23"/>
  <c r="C31" i="23"/>
  <c r="K7" i="23"/>
  <c r="G10" i="22"/>
  <c r="C22" i="22"/>
  <c r="J4" i="22"/>
  <c r="H10" i="22"/>
  <c r="G15" i="22"/>
  <c r="I12" i="5"/>
  <c r="C24" i="14"/>
  <c r="H20" i="1"/>
  <c r="H10" i="12"/>
  <c r="K10" i="8"/>
  <c r="H30" i="2"/>
  <c r="C20" i="10"/>
  <c r="H40" i="20"/>
  <c r="I6" i="6"/>
  <c r="I6" i="18"/>
  <c r="H26" i="10"/>
  <c r="H21" i="19"/>
  <c r="F14" i="8"/>
  <c r="C40" i="9"/>
  <c r="H36" i="5"/>
  <c r="G10" i="20"/>
  <c r="H31" i="20"/>
  <c r="I6" i="1"/>
  <c r="J14" i="9"/>
  <c r="F6" i="5"/>
  <c r="H13" i="4"/>
  <c r="G14" i="20"/>
  <c r="J6" i="8"/>
  <c r="C20" i="9"/>
  <c r="G8" i="6"/>
  <c r="I4" i="19"/>
  <c r="C32" i="11"/>
  <c r="I9" i="19"/>
  <c r="H27" i="2"/>
  <c r="C26" i="6"/>
  <c r="J6" i="2"/>
  <c r="F12" i="20"/>
  <c r="H36" i="12"/>
  <c r="C31" i="2"/>
  <c r="G12" i="15"/>
  <c r="H42" i="3"/>
  <c r="G4" i="14"/>
  <c r="K4" i="19"/>
  <c r="I4" i="15"/>
  <c r="F8" i="13"/>
  <c r="I4" i="2"/>
  <c r="G4" i="11"/>
  <c r="G5" i="17"/>
  <c r="H10" i="13"/>
  <c r="H6" i="1"/>
  <c r="C21" i="19"/>
  <c r="H12" i="20"/>
  <c r="I12" i="15"/>
  <c r="G8" i="19"/>
  <c r="C37" i="9"/>
  <c r="H26" i="3"/>
  <c r="F10" i="6"/>
  <c r="K4" i="10"/>
  <c r="C35" i="2"/>
  <c r="K8" i="19"/>
  <c r="H25" i="10"/>
  <c r="H22" i="12"/>
  <c r="I15" i="4"/>
  <c r="K12" i="4"/>
  <c r="H30" i="12"/>
  <c r="I6" i="20"/>
  <c r="C20" i="12"/>
  <c r="H42" i="20"/>
  <c r="H36" i="19"/>
  <c r="H6" i="2"/>
  <c r="I6" i="16"/>
  <c r="J5" i="11"/>
  <c r="H10" i="19"/>
  <c r="F10" i="7"/>
  <c r="H32" i="11"/>
  <c r="K10" i="6"/>
  <c r="K10" i="9"/>
  <c r="K10" i="1"/>
  <c r="F12" i="7"/>
  <c r="K7" i="12"/>
  <c r="C25" i="12"/>
  <c r="H10" i="21"/>
  <c r="J6" i="1"/>
  <c r="I12" i="20"/>
  <c r="J4" i="9"/>
  <c r="H14" i="11"/>
  <c r="F6" i="20"/>
  <c r="C42" i="1"/>
  <c r="H7" i="21"/>
  <c r="G14" i="12"/>
  <c r="F8" i="3"/>
  <c r="K12" i="2"/>
  <c r="I8" i="17"/>
  <c r="G14" i="5"/>
  <c r="I8" i="8"/>
  <c r="C36" i="3"/>
  <c r="F9" i="15"/>
  <c r="H41" i="19"/>
  <c r="F6" i="7"/>
  <c r="H12" i="3"/>
  <c r="I12" i="19"/>
  <c r="C41" i="11"/>
  <c r="G11" i="7"/>
  <c r="H10" i="2"/>
  <c r="H4" i="14"/>
  <c r="J8" i="15"/>
  <c r="G10" i="10"/>
  <c r="I8" i="13"/>
  <c r="K13" i="5"/>
  <c r="C27" i="4"/>
  <c r="G12" i="6"/>
  <c r="K12" i="20"/>
  <c r="F12" i="11"/>
  <c r="H20" i="11"/>
  <c r="F6" i="17"/>
  <c r="H27" i="19"/>
  <c r="H27" i="4"/>
  <c r="G11" i="20"/>
  <c r="C20" i="7"/>
  <c r="C21" i="18"/>
  <c r="I8" i="18"/>
  <c r="H14" i="2"/>
  <c r="C32" i="1"/>
  <c r="F11" i="2"/>
  <c r="G5" i="12"/>
  <c r="J15" i="3"/>
  <c r="H6" i="6"/>
  <c r="G10" i="17"/>
  <c r="G8" i="16"/>
  <c r="H41" i="10"/>
  <c r="I12" i="8"/>
  <c r="K4" i="5"/>
  <c r="J9" i="7"/>
  <c r="I6" i="13"/>
  <c r="C31" i="15"/>
  <c r="K4" i="20"/>
  <c r="H35" i="15"/>
  <c r="C21" i="20"/>
  <c r="J8" i="8"/>
  <c r="C27" i="1"/>
  <c r="J10" i="5"/>
  <c r="C20" i="19"/>
  <c r="H21" i="17"/>
  <c r="H24" i="18"/>
  <c r="G8" i="1"/>
  <c r="H22" i="2"/>
  <c r="G14" i="11"/>
  <c r="H12" i="2"/>
  <c r="C17" i="14"/>
  <c r="H22" i="7"/>
  <c r="H6" i="18"/>
  <c r="H10" i="5"/>
  <c r="C30" i="11"/>
  <c r="C21" i="12"/>
  <c r="J14" i="6"/>
  <c r="J14" i="1"/>
  <c r="G5" i="19"/>
  <c r="H12" i="19"/>
  <c r="G10" i="13"/>
  <c r="G8" i="21"/>
  <c r="C6" i="7"/>
  <c r="F12" i="19"/>
  <c r="H20" i="14"/>
  <c r="H17" i="18"/>
  <c r="H40" i="12"/>
  <c r="C40" i="10"/>
  <c r="C32" i="10"/>
  <c r="C25" i="5"/>
  <c r="H4" i="1"/>
  <c r="C37" i="3"/>
  <c r="J11" i="19"/>
  <c r="F12" i="1"/>
  <c r="C36" i="19"/>
  <c r="G10" i="11"/>
  <c r="C36" i="6"/>
  <c r="K10" i="5"/>
  <c r="F14" i="11"/>
  <c r="H4" i="19"/>
  <c r="J6" i="9"/>
  <c r="J7" i="19"/>
  <c r="F8" i="18"/>
  <c r="H27" i="20"/>
  <c r="G12" i="19"/>
  <c r="H4" i="11"/>
  <c r="H5" i="11" s="1"/>
  <c r="G12" i="4"/>
  <c r="K9" i="7"/>
  <c r="H31" i="11"/>
  <c r="H27" i="10"/>
  <c r="H6" i="4"/>
  <c r="H7" i="4" s="1"/>
  <c r="G8" i="4"/>
  <c r="C37" i="11"/>
  <c r="H21" i="14"/>
  <c r="F6" i="2"/>
  <c r="G4" i="18"/>
  <c r="F8" i="2"/>
  <c r="H4" i="15"/>
  <c r="C21" i="3"/>
  <c r="J10" i="12"/>
  <c r="G12" i="10"/>
  <c r="I7" i="14"/>
  <c r="J7" i="9"/>
  <c r="H26" i="15"/>
  <c r="F8" i="10"/>
  <c r="I6" i="21"/>
  <c r="K6" i="20"/>
  <c r="H10" i="17"/>
  <c r="K4" i="8"/>
  <c r="H42" i="10"/>
  <c r="H25" i="20"/>
  <c r="H37" i="12"/>
  <c r="H4" i="3"/>
  <c r="H26" i="9"/>
  <c r="I8" i="11"/>
  <c r="H30" i="9"/>
  <c r="H41" i="1"/>
  <c r="C40" i="4"/>
  <c r="H22" i="4"/>
  <c r="C26" i="12"/>
  <c r="H20" i="19"/>
  <c r="H14" i="1"/>
  <c r="F10" i="17"/>
  <c r="K12" i="11"/>
  <c r="C20" i="14"/>
  <c r="C26" i="4"/>
  <c r="G11" i="5"/>
  <c r="C36" i="12"/>
  <c r="H36" i="6"/>
  <c r="H21" i="11"/>
  <c r="G4" i="1"/>
  <c r="H42" i="12"/>
  <c r="F9" i="21"/>
  <c r="H22" i="11"/>
  <c r="J4" i="5"/>
  <c r="I7" i="7"/>
  <c r="H27" i="6"/>
  <c r="I14" i="19"/>
  <c r="K6" i="3"/>
  <c r="J6" i="20"/>
  <c r="F6" i="12"/>
  <c r="H11" i="10"/>
  <c r="H6" i="16"/>
  <c r="I12" i="2"/>
  <c r="H35" i="12"/>
  <c r="C20" i="20"/>
  <c r="I4" i="20"/>
  <c r="I8" i="3"/>
  <c r="F10" i="13"/>
  <c r="H14" i="8"/>
  <c r="G4" i="21"/>
  <c r="G12" i="9"/>
  <c r="F10" i="21"/>
  <c r="G4" i="20"/>
  <c r="G12" i="5"/>
  <c r="H26" i="19"/>
  <c r="G11" i="1"/>
  <c r="C21" i="5"/>
  <c r="F7" i="7"/>
  <c r="C17" i="13"/>
  <c r="C31" i="4"/>
  <c r="J14" i="10"/>
  <c r="C22" i="3"/>
  <c r="F9" i="13"/>
  <c r="G8" i="13"/>
  <c r="G14" i="6"/>
  <c r="G4" i="4"/>
  <c r="G11" i="17"/>
  <c r="I9" i="15"/>
  <c r="H37" i="3"/>
  <c r="G5" i="4"/>
  <c r="K4" i="3"/>
  <c r="H41" i="2"/>
  <c r="C36" i="7"/>
  <c r="I6" i="10"/>
  <c r="H11" i="17"/>
  <c r="F6" i="6"/>
  <c r="H31" i="9"/>
  <c r="K8" i="20"/>
  <c r="H23" i="15"/>
  <c r="F7" i="13"/>
  <c r="F7" i="9"/>
  <c r="H4" i="17"/>
  <c r="H35" i="4"/>
  <c r="G14" i="9"/>
  <c r="F10" i="5"/>
  <c r="F11" i="5" s="1"/>
  <c r="H22" i="15"/>
  <c r="H14" i="5"/>
  <c r="J11" i="11"/>
  <c r="C12" i="8"/>
  <c r="G8" i="17"/>
  <c r="I12" i="6"/>
  <c r="K10" i="12"/>
  <c r="C37" i="19"/>
  <c r="F8" i="6"/>
  <c r="H40" i="9"/>
  <c r="K12" i="19"/>
  <c r="H36" i="20"/>
  <c r="G11" i="12"/>
  <c r="C30" i="10"/>
  <c r="H35" i="5"/>
  <c r="H24" i="13"/>
  <c r="C41" i="3"/>
  <c r="H42" i="4"/>
  <c r="G10" i="8"/>
  <c r="H12" i="6"/>
  <c r="J10" i="10"/>
  <c r="H32" i="4"/>
  <c r="G10" i="16"/>
  <c r="H4" i="18"/>
  <c r="G8" i="10"/>
  <c r="F12" i="2"/>
  <c r="F10" i="10"/>
  <c r="K6" i="8"/>
  <c r="C27" i="9"/>
  <c r="G4" i="5"/>
  <c r="K12" i="10"/>
  <c r="I4" i="17"/>
  <c r="F8" i="9"/>
  <c r="H30" i="3"/>
  <c r="H35" i="10"/>
  <c r="H6" i="19"/>
  <c r="H22" i="20"/>
  <c r="H32" i="10"/>
  <c r="I8" i="16"/>
  <c r="I9" i="16" s="1"/>
  <c r="H20" i="2"/>
  <c r="K7" i="1"/>
  <c r="C26" i="10"/>
  <c r="C35" i="4"/>
  <c r="H14" i="12"/>
  <c r="I4" i="14"/>
  <c r="H40" i="5"/>
  <c r="H32" i="5"/>
  <c r="H32" i="6"/>
  <c r="C32" i="19"/>
  <c r="I15" i="5"/>
  <c r="K13" i="7"/>
  <c r="C41" i="4"/>
  <c r="H6" i="5"/>
  <c r="H4" i="7"/>
  <c r="H36" i="1"/>
  <c r="C22" i="19"/>
  <c r="I8" i="9"/>
  <c r="C35" i="1"/>
  <c r="F6" i="14"/>
  <c r="K12" i="12"/>
  <c r="H35" i="11"/>
  <c r="K6" i="7"/>
  <c r="F6" i="21"/>
  <c r="J6" i="12"/>
  <c r="J4" i="3"/>
  <c r="J5" i="3" s="1"/>
  <c r="J14" i="19"/>
  <c r="H37" i="19"/>
  <c r="H32" i="9"/>
  <c r="H22" i="3"/>
  <c r="H40" i="4"/>
  <c r="H24" i="17"/>
  <c r="K9" i="19"/>
  <c r="H40" i="1"/>
  <c r="I12" i="11"/>
  <c r="H17" i="14"/>
  <c r="F8" i="19"/>
  <c r="H32" i="20"/>
  <c r="F10" i="4"/>
  <c r="I13" i="20"/>
  <c r="F10" i="3"/>
  <c r="H4" i="20"/>
  <c r="C37" i="20"/>
  <c r="C20" i="6"/>
  <c r="J8" i="9"/>
  <c r="F8" i="17"/>
  <c r="C32" i="12"/>
  <c r="C21" i="13"/>
  <c r="H5" i="12"/>
  <c r="K10" i="19"/>
  <c r="F12" i="5"/>
  <c r="H14" i="10"/>
  <c r="H6" i="11"/>
  <c r="H4" i="8"/>
  <c r="I8" i="4"/>
  <c r="C37" i="2"/>
  <c r="J7" i="12"/>
  <c r="H20" i="21"/>
  <c r="I7" i="21"/>
  <c r="H4" i="13"/>
  <c r="H35" i="1"/>
  <c r="J4" i="12"/>
  <c r="C40" i="6"/>
  <c r="G13" i="4"/>
  <c r="J10" i="8"/>
  <c r="F8" i="12"/>
  <c r="H15" i="9"/>
  <c r="C21" i="1"/>
  <c r="C17" i="18"/>
  <c r="C26" i="9"/>
  <c r="H21" i="2"/>
  <c r="H14" i="7"/>
  <c r="I6" i="12"/>
  <c r="K6" i="9"/>
  <c r="H32" i="12"/>
  <c r="G11" i="16"/>
  <c r="G5" i="16"/>
  <c r="H16" i="18"/>
  <c r="F7" i="10"/>
  <c r="C32" i="20"/>
  <c r="C35" i="6"/>
  <c r="I4" i="16"/>
  <c r="C27" i="6"/>
  <c r="H25" i="6"/>
  <c r="G8" i="5"/>
  <c r="H6" i="17"/>
  <c r="I8" i="2"/>
  <c r="G8" i="20"/>
  <c r="I9" i="21"/>
  <c r="G10" i="21"/>
  <c r="J9" i="4"/>
  <c r="C21" i="14"/>
  <c r="C21" i="2"/>
  <c r="H21" i="12"/>
  <c r="H12" i="8"/>
  <c r="I6" i="11"/>
  <c r="C27" i="3"/>
  <c r="G15" i="9"/>
  <c r="C40" i="11"/>
  <c r="H20" i="13"/>
  <c r="C27" i="2"/>
  <c r="H30" i="4"/>
  <c r="H40" i="6"/>
  <c r="J8" i="1"/>
  <c r="H22" i="9"/>
  <c r="F12" i="8"/>
  <c r="C22" i="10"/>
  <c r="I7" i="18"/>
  <c r="H42" i="2"/>
  <c r="F12" i="12"/>
  <c r="I7" i="6"/>
  <c r="I4" i="1"/>
  <c r="K13" i="4"/>
  <c r="C20" i="18"/>
  <c r="C25" i="21"/>
  <c r="G9" i="21"/>
  <c r="F10" i="1"/>
  <c r="C36" i="20"/>
  <c r="I5" i="2"/>
  <c r="J8" i="19"/>
  <c r="J15" i="4"/>
  <c r="K7" i="7"/>
  <c r="K6" i="10"/>
  <c r="F10" i="12"/>
  <c r="H40" i="11"/>
  <c r="C27" i="15"/>
  <c r="F6" i="4"/>
  <c r="I9" i="13"/>
  <c r="H36" i="2"/>
  <c r="I6" i="4"/>
  <c r="C25" i="11"/>
  <c r="G13" i="5"/>
  <c r="H35" i="19"/>
  <c r="I5" i="15"/>
  <c r="H37" i="1"/>
  <c r="K7" i="3"/>
  <c r="K8" i="2"/>
  <c r="C16" i="21"/>
  <c r="F6" i="15"/>
  <c r="H10" i="14"/>
  <c r="G9" i="6"/>
  <c r="F11" i="3"/>
  <c r="I13" i="3"/>
  <c r="I5" i="16"/>
  <c r="I14" i="9"/>
  <c r="F6" i="18"/>
  <c r="H16" i="14"/>
  <c r="J14" i="7"/>
  <c r="H21" i="8"/>
  <c r="K12" i="1"/>
  <c r="C21" i="11"/>
  <c r="F15" i="6"/>
  <c r="G8" i="12"/>
  <c r="H11" i="11"/>
  <c r="J15" i="10"/>
  <c r="C8" i="8"/>
  <c r="K7" i="20"/>
  <c r="C26" i="1"/>
  <c r="G8" i="15"/>
  <c r="J15" i="2"/>
  <c r="F11" i="12"/>
  <c r="G14" i="3"/>
  <c r="C42" i="3"/>
  <c r="G4" i="3"/>
  <c r="C42" i="19"/>
  <c r="H4" i="6"/>
  <c r="F7" i="20"/>
  <c r="H31" i="4"/>
  <c r="G9" i="1"/>
  <c r="I8" i="7"/>
  <c r="K13" i="3"/>
  <c r="I14" i="10"/>
  <c r="C42" i="8"/>
  <c r="H41" i="7"/>
  <c r="K7" i="19"/>
  <c r="C32" i="7"/>
  <c r="H30" i="6"/>
  <c r="I12" i="10"/>
  <c r="H25" i="13"/>
  <c r="H5" i="15"/>
  <c r="G12" i="8"/>
  <c r="H16" i="17"/>
  <c r="H31" i="15"/>
  <c r="C24" i="18"/>
  <c r="F9" i="6"/>
  <c r="C40" i="19"/>
  <c r="C36" i="1"/>
  <c r="C30" i="2"/>
  <c r="H21" i="20"/>
  <c r="G12" i="2"/>
  <c r="K13" i="10"/>
  <c r="F9" i="9"/>
  <c r="H25" i="9"/>
  <c r="H31" i="7"/>
  <c r="F7" i="19"/>
  <c r="I13" i="6"/>
  <c r="I13" i="2"/>
  <c r="G5" i="11"/>
  <c r="J9" i="8"/>
  <c r="G9" i="11"/>
  <c r="G10" i="4"/>
  <c r="G11" i="4" s="1"/>
  <c r="C41" i="1"/>
  <c r="C10" i="8"/>
  <c r="C16" i="14"/>
  <c r="H19" i="15"/>
  <c r="H10" i="16"/>
  <c r="H31" i="1"/>
  <c r="I14" i="20"/>
  <c r="H18" i="15"/>
  <c r="H35" i="20"/>
  <c r="H27" i="3"/>
  <c r="H42" i="5"/>
  <c r="H42" i="19"/>
  <c r="J6" i="5"/>
  <c r="K9" i="10"/>
  <c r="H21" i="10"/>
  <c r="H21" i="18"/>
  <c r="H40" i="19"/>
  <c r="H42" i="7"/>
  <c r="C42" i="9"/>
  <c r="C25" i="4"/>
  <c r="J5" i="19"/>
  <c r="H6" i="14"/>
  <c r="F8" i="11"/>
  <c r="F12" i="10"/>
  <c r="G14" i="19"/>
  <c r="C41" i="6"/>
  <c r="H22" i="1"/>
  <c r="H11" i="13"/>
  <c r="F9" i="18"/>
  <c r="H20" i="9"/>
  <c r="H20" i="18"/>
  <c r="H21" i="4"/>
  <c r="F14" i="7"/>
  <c r="C35" i="15"/>
  <c r="I5" i="6"/>
  <c r="G11" i="8"/>
  <c r="G10" i="14"/>
  <c r="I7" i="9"/>
  <c r="G13" i="10"/>
  <c r="K8" i="9"/>
  <c r="F11" i="13"/>
  <c r="H15" i="1"/>
  <c r="J7" i="15"/>
  <c r="C36" i="2"/>
  <c r="H12" i="12"/>
  <c r="H13" i="12" s="1"/>
  <c r="J7" i="20"/>
  <c r="G10" i="6"/>
  <c r="J6" i="4"/>
  <c r="J7" i="4" s="1"/>
  <c r="C24" i="21"/>
  <c r="C37" i="6"/>
  <c r="H17" i="13"/>
  <c r="C25" i="20"/>
  <c r="C22" i="12"/>
  <c r="H42" i="9"/>
  <c r="G9" i="4"/>
  <c r="J11" i="5"/>
  <c r="C25" i="1"/>
  <c r="F13" i="20"/>
  <c r="H30" i="1"/>
  <c r="K8" i="5"/>
  <c r="F11" i="21"/>
  <c r="F12" i="9"/>
  <c r="H14" i="19"/>
  <c r="C36" i="10"/>
  <c r="C26" i="19"/>
  <c r="C37" i="1"/>
  <c r="H36" i="4"/>
  <c r="I8" i="5"/>
  <c r="C25" i="14"/>
  <c r="F10" i="19"/>
  <c r="F7" i="21"/>
  <c r="C30" i="1"/>
  <c r="C25" i="3"/>
  <c r="I8" i="6"/>
  <c r="I4" i="4"/>
  <c r="C16" i="13"/>
  <c r="F11" i="20"/>
  <c r="C40" i="3"/>
  <c r="G9" i="16"/>
  <c r="G9" i="5"/>
  <c r="G9" i="15"/>
  <c r="H26" i="2"/>
  <c r="H11" i="8"/>
  <c r="H6" i="12"/>
  <c r="J8" i="20"/>
  <c r="J15" i="1"/>
  <c r="H41" i="3"/>
  <c r="I7" i="15"/>
  <c r="C35" i="10"/>
  <c r="C40" i="5"/>
  <c r="H5" i="3"/>
  <c r="J11" i="12"/>
  <c r="I13" i="15"/>
  <c r="H37" i="11"/>
  <c r="G4" i="6"/>
  <c r="I14" i="8"/>
  <c r="F13" i="7"/>
  <c r="J4" i="20"/>
  <c r="C14" i="7"/>
  <c r="F14" i="20"/>
  <c r="H31" i="5"/>
  <c r="I14" i="7"/>
  <c r="J4" i="10"/>
  <c r="K10" i="4"/>
  <c r="J4" i="8"/>
  <c r="H35" i="2"/>
  <c r="H26" i="6"/>
  <c r="F9" i="19"/>
  <c r="I12" i="7"/>
  <c r="H25" i="21"/>
  <c r="F13" i="19"/>
  <c r="G15" i="6"/>
  <c r="H26" i="4"/>
  <c r="G4" i="2"/>
  <c r="H12" i="7"/>
  <c r="G11" i="14"/>
  <c r="F9" i="3"/>
  <c r="I9" i="6"/>
  <c r="H16" i="21"/>
  <c r="J10" i="9"/>
  <c r="H15" i="6"/>
  <c r="K10" i="11"/>
  <c r="H12" i="5"/>
  <c r="H13" i="5" s="1"/>
  <c r="C41" i="12"/>
  <c r="J4" i="15"/>
  <c r="J5" i="15" s="1"/>
  <c r="G14" i="4"/>
  <c r="G15" i="4" s="1"/>
  <c r="F8" i="16"/>
  <c r="F9" i="16" s="1"/>
  <c r="H10" i="20"/>
  <c r="H11" i="20" s="1"/>
  <c r="C20" i="16"/>
  <c r="C31" i="19"/>
  <c r="G12" i="12"/>
  <c r="G13" i="12" s="1"/>
  <c r="C24" i="17"/>
  <c r="H22" i="19"/>
  <c r="J7" i="11"/>
  <c r="H20" i="3"/>
  <c r="C12" i="7"/>
  <c r="H32" i="7" s="1"/>
  <c r="H35" i="6"/>
  <c r="G12" i="7"/>
  <c r="I4" i="21"/>
  <c r="H30" i="19"/>
  <c r="C30" i="3"/>
  <c r="H36" i="11"/>
  <c r="J4" i="4"/>
  <c r="J5" i="4" s="1"/>
  <c r="H40" i="2"/>
  <c r="I13" i="5"/>
  <c r="J14" i="5"/>
  <c r="J15" i="5" s="1"/>
  <c r="H7" i="13"/>
  <c r="C37" i="4"/>
  <c r="I9" i="11"/>
  <c r="H37" i="2"/>
  <c r="K9" i="12"/>
  <c r="I7" i="16"/>
  <c r="K8" i="1"/>
  <c r="F12" i="3"/>
  <c r="J10" i="3"/>
  <c r="G5" i="21"/>
  <c r="C20" i="3"/>
  <c r="J15" i="20"/>
  <c r="H10" i="7"/>
  <c r="J9" i="12"/>
  <c r="G11" i="18"/>
  <c r="H10" i="1"/>
  <c r="H41" i="4"/>
  <c r="H16" i="16"/>
  <c r="K9" i="11"/>
  <c r="H4" i="10"/>
  <c r="C36" i="4"/>
  <c r="H25" i="19"/>
  <c r="H6" i="20"/>
  <c r="I14" i="11"/>
  <c r="I15" i="11" s="1"/>
  <c r="J15" i="11"/>
  <c r="H31" i="2"/>
  <c r="J4" i="7"/>
  <c r="C27" i="10"/>
  <c r="H15" i="12"/>
  <c r="C31" i="9"/>
  <c r="J9" i="11"/>
  <c r="K13" i="20"/>
  <c r="I6" i="3"/>
  <c r="C41" i="19"/>
  <c r="H22" i="8"/>
  <c r="H25" i="16"/>
  <c r="G8" i="8"/>
  <c r="C27" i="5"/>
  <c r="J8" i="10"/>
  <c r="H32" i="3"/>
  <c r="K4" i="11"/>
  <c r="J14" i="12"/>
  <c r="F7" i="5"/>
  <c r="C25" i="10"/>
  <c r="C36" i="5"/>
  <c r="K11" i="1"/>
  <c r="C42" i="12"/>
  <c r="H5" i="14"/>
  <c r="C35" i="9"/>
  <c r="H5" i="13"/>
  <c r="H36" i="8"/>
  <c r="G12" i="11"/>
  <c r="K7" i="6"/>
  <c r="G9" i="9"/>
  <c r="C26" i="15"/>
  <c r="G13" i="9"/>
  <c r="H25" i="5"/>
  <c r="C35" i="11"/>
  <c r="H15" i="11"/>
  <c r="H11" i="15"/>
  <c r="G4" i="10"/>
  <c r="C42" i="7"/>
  <c r="G5" i="1"/>
  <c r="G15" i="12"/>
  <c r="C16" i="17"/>
  <c r="J6" i="3"/>
  <c r="I12" i="4"/>
  <c r="C25" i="18"/>
  <c r="H11" i="12"/>
  <c r="C31" i="3"/>
  <c r="H40" i="10"/>
  <c r="C40" i="1"/>
  <c r="C21" i="21"/>
  <c r="H12" i="9"/>
  <c r="F13" i="15"/>
  <c r="G14" i="2"/>
  <c r="F13" i="5"/>
  <c r="K11" i="12"/>
  <c r="H26" i="20"/>
  <c r="C25" i="16"/>
  <c r="J11" i="10"/>
  <c r="F14" i="2"/>
  <c r="G11" i="15"/>
  <c r="F13" i="6"/>
  <c r="G13" i="19"/>
  <c r="H13" i="20"/>
  <c r="I7" i="11"/>
  <c r="J11" i="20"/>
  <c r="C32" i="6"/>
  <c r="G5" i="8"/>
  <c r="C41" i="7"/>
  <c r="J10" i="2"/>
  <c r="C40" i="8"/>
  <c r="K5" i="12"/>
  <c r="H7" i="12"/>
  <c r="H13" i="8"/>
  <c r="I13" i="4"/>
  <c r="I14" i="12"/>
  <c r="H26" i="8"/>
  <c r="F11" i="15"/>
  <c r="I9" i="2"/>
  <c r="I13" i="7"/>
  <c r="H37" i="5"/>
  <c r="C18" i="15"/>
  <c r="I9" i="14"/>
  <c r="H25" i="4"/>
  <c r="H10" i="9"/>
  <c r="H10" i="18"/>
  <c r="H21" i="6"/>
  <c r="G4" i="7"/>
  <c r="G10" i="3"/>
  <c r="H4" i="2"/>
  <c r="K11" i="20"/>
  <c r="K8" i="8"/>
  <c r="F9" i="14"/>
  <c r="J6" i="6"/>
  <c r="H32" i="1"/>
  <c r="F7" i="6"/>
  <c r="F7" i="15"/>
  <c r="C32" i="5"/>
  <c r="H24" i="21"/>
  <c r="C42" i="2"/>
  <c r="C35" i="20"/>
  <c r="F9" i="20"/>
  <c r="C8" i="7"/>
  <c r="C31" i="7" s="1"/>
  <c r="J15" i="12"/>
  <c r="J11" i="15"/>
  <c r="J6" i="10"/>
  <c r="K4" i="4"/>
  <c r="I14" i="1"/>
  <c r="H11" i="3"/>
  <c r="I15" i="7"/>
  <c r="I5" i="8"/>
  <c r="C6" i="8"/>
  <c r="I13" i="19"/>
  <c r="H15" i="7"/>
  <c r="G5" i="5"/>
  <c r="C35" i="3"/>
  <c r="G8" i="2"/>
  <c r="G10" i="2"/>
  <c r="J7" i="1"/>
  <c r="I7" i="1"/>
  <c r="C4" i="8"/>
  <c r="I7" i="20"/>
  <c r="G13" i="11"/>
  <c r="G13" i="8"/>
  <c r="C22" i="1"/>
  <c r="G13" i="15"/>
  <c r="H12" i="10"/>
  <c r="C37" i="8"/>
  <c r="G10" i="9"/>
  <c r="K10" i="10"/>
  <c r="H20" i="17"/>
  <c r="H13" i="2"/>
  <c r="C27" i="7"/>
  <c r="H7" i="1"/>
  <c r="F10" i="16"/>
  <c r="J5" i="9"/>
  <c r="H12" i="1"/>
  <c r="I9" i="17"/>
  <c r="C31" i="5"/>
  <c r="H11" i="2"/>
  <c r="C35" i="7"/>
  <c r="F11" i="10"/>
  <c r="H11" i="9"/>
  <c r="H5" i="17"/>
  <c r="C31" i="12"/>
  <c r="C22" i="9"/>
  <c r="H36" i="3"/>
  <c r="H21" i="16"/>
  <c r="H4" i="5"/>
  <c r="I8" i="10"/>
  <c r="K8" i="6"/>
  <c r="C30" i="5"/>
  <c r="F11" i="4"/>
  <c r="J14" i="8"/>
  <c r="I13" i="11"/>
  <c r="I6" i="8"/>
  <c r="C30" i="9"/>
  <c r="C25" i="7"/>
  <c r="G12" i="20"/>
  <c r="C25" i="6"/>
  <c r="G4" i="15"/>
  <c r="H5" i="2"/>
  <c r="G4" i="9"/>
  <c r="H37" i="10"/>
  <c r="K9" i="6"/>
  <c r="K7" i="9"/>
  <c r="K5" i="3"/>
  <c r="G5" i="14"/>
  <c r="G13" i="6"/>
  <c r="G9" i="8"/>
  <c r="F13" i="9"/>
  <c r="K5" i="4"/>
  <c r="H13" i="19"/>
  <c r="J7" i="3"/>
  <c r="C27" i="8"/>
  <c r="G15" i="2"/>
  <c r="G15" i="11"/>
  <c r="G5" i="7"/>
  <c r="F11" i="19"/>
  <c r="H37" i="8"/>
  <c r="H42" i="8"/>
  <c r="K11" i="5"/>
  <c r="C41" i="2"/>
  <c r="C41" i="5"/>
  <c r="F14" i="4"/>
  <c r="I12" i="12"/>
  <c r="I6" i="2"/>
  <c r="H26" i="11"/>
  <c r="H7" i="18"/>
  <c r="I14" i="2"/>
  <c r="F7" i="2"/>
  <c r="F14" i="12"/>
  <c r="G5" i="18"/>
  <c r="H25" i="8"/>
  <c r="K4" i="1"/>
  <c r="K4" i="7"/>
  <c r="K5" i="7" s="1"/>
  <c r="H25" i="2"/>
  <c r="G9" i="19"/>
  <c r="J9" i="9"/>
  <c r="C30" i="7"/>
  <c r="J7" i="8"/>
  <c r="C41" i="8"/>
  <c r="I14" i="6"/>
  <c r="G9" i="13"/>
  <c r="I7" i="17"/>
  <c r="K8" i="3"/>
  <c r="H31" i="10"/>
  <c r="F6" i="1"/>
  <c r="H11" i="21"/>
  <c r="H41" i="8"/>
  <c r="G12" i="1"/>
  <c r="H41" i="20"/>
  <c r="G5" i="10"/>
  <c r="H13" i="6"/>
  <c r="K9" i="8"/>
  <c r="F15" i="20"/>
  <c r="H15" i="10"/>
  <c r="C40" i="2"/>
  <c r="J10" i="7"/>
  <c r="J11" i="7" s="1"/>
  <c r="G8" i="7"/>
  <c r="G9" i="7" s="1"/>
  <c r="F6" i="3"/>
  <c r="F7" i="3" s="1"/>
  <c r="I4" i="12"/>
  <c r="I5" i="12" s="1"/>
  <c r="H30" i="15"/>
  <c r="F6" i="8"/>
  <c r="C26" i="5"/>
  <c r="K7" i="11"/>
  <c r="F14" i="3"/>
  <c r="F15" i="3" s="1"/>
  <c r="F9" i="11"/>
  <c r="K13" i="11"/>
  <c r="I5" i="10"/>
  <c r="H21" i="3"/>
  <c r="H35" i="3"/>
  <c r="I7" i="5"/>
  <c r="C31" i="20"/>
  <c r="G15" i="20"/>
  <c r="F7" i="4"/>
  <c r="C36" i="9"/>
  <c r="H15" i="20"/>
  <c r="C21" i="4"/>
  <c r="K9" i="20"/>
  <c r="K7" i="4"/>
  <c r="H42" i="11"/>
  <c r="H27" i="11"/>
  <c r="I12" i="1"/>
  <c r="F11" i="14"/>
  <c r="I4" i="5"/>
  <c r="G5" i="6"/>
  <c r="I4" i="11"/>
  <c r="K5" i="11"/>
  <c r="C31" i="1"/>
  <c r="K10" i="3"/>
  <c r="J11" i="2"/>
  <c r="C22" i="7"/>
  <c r="J11" i="3"/>
  <c r="C32" i="8"/>
  <c r="J10" i="4"/>
  <c r="H7" i="6"/>
  <c r="C21" i="17"/>
  <c r="G8" i="3"/>
  <c r="F15" i="7"/>
  <c r="C14" i="8"/>
  <c r="G8" i="18"/>
  <c r="G11" i="11"/>
  <c r="C22" i="15"/>
  <c r="H36" i="7"/>
  <c r="C37" i="7"/>
  <c r="J11" i="8"/>
  <c r="G14" i="7"/>
  <c r="G15" i="7" s="1"/>
  <c r="C16" i="18"/>
  <c r="K5" i="19"/>
  <c r="C34" i="15"/>
  <c r="J9" i="3"/>
  <c r="K11" i="4"/>
  <c r="H31" i="8"/>
  <c r="H7" i="16"/>
  <c r="C35" i="12"/>
  <c r="H36" i="10"/>
  <c r="G10" i="19"/>
  <c r="G11" i="19" s="1"/>
  <c r="F7" i="12"/>
  <c r="H21" i="7"/>
  <c r="F8" i="7"/>
  <c r="F14" i="1"/>
  <c r="F15" i="1" s="1"/>
  <c r="H6" i="8"/>
  <c r="H7" i="8" s="1"/>
  <c r="G14" i="10"/>
  <c r="C26" i="7"/>
  <c r="H13" i="3"/>
  <c r="I9" i="12"/>
  <c r="F8" i="1"/>
  <c r="F9" i="1" s="1"/>
  <c r="K11" i="8"/>
  <c r="I6" i="19"/>
  <c r="I7" i="19" s="1"/>
  <c r="C26" i="8"/>
  <c r="J6" i="7"/>
  <c r="F12" i="4"/>
  <c r="I4" i="13"/>
  <c r="I5" i="13" s="1"/>
  <c r="C16" i="16"/>
  <c r="G4" i="13"/>
  <c r="H6" i="10"/>
  <c r="H7" i="10" s="1"/>
  <c r="F13" i="2"/>
  <c r="F11" i="6"/>
  <c r="J7" i="7"/>
  <c r="C21" i="7"/>
  <c r="C21" i="8"/>
  <c r="H27" i="9"/>
  <c r="C21" i="16"/>
  <c r="F11" i="1"/>
  <c r="I4" i="18"/>
  <c r="H20" i="5"/>
  <c r="G15" i="1"/>
  <c r="J15" i="19"/>
  <c r="I15" i="6"/>
  <c r="J15" i="9"/>
  <c r="H11" i="7"/>
  <c r="F7" i="14"/>
  <c r="J5" i="12"/>
  <c r="H13" i="10"/>
  <c r="I7" i="12"/>
  <c r="H7" i="14"/>
  <c r="I9" i="4"/>
  <c r="I9" i="5"/>
  <c r="H13" i="7"/>
  <c r="G5" i="15"/>
  <c r="K9" i="1"/>
  <c r="I5" i="1"/>
  <c r="I9" i="10"/>
  <c r="G9" i="2"/>
  <c r="F15" i="5"/>
  <c r="C40" i="7"/>
  <c r="C36" i="8"/>
  <c r="H30" i="8"/>
  <c r="H27" i="8"/>
  <c r="C30" i="4"/>
  <c r="J9" i="6"/>
  <c r="C22" i="4"/>
  <c r="F9" i="2"/>
  <c r="K5" i="10"/>
  <c r="G14" i="8"/>
  <c r="C21" i="9"/>
  <c r="G9" i="12"/>
  <c r="K12" i="6"/>
  <c r="F8" i="5"/>
  <c r="J10" i="6"/>
  <c r="J11" i="6" s="1"/>
  <c r="H7" i="19"/>
  <c r="I7" i="13"/>
  <c r="H5" i="8"/>
  <c r="H42" i="6"/>
  <c r="C42" i="5"/>
  <c r="F7" i="8"/>
  <c r="H25" i="1"/>
  <c r="H7" i="11"/>
  <c r="C22" i="20"/>
  <c r="J9" i="10"/>
  <c r="J9" i="15"/>
  <c r="H32" i="8"/>
  <c r="K6" i="2"/>
  <c r="K7" i="2" s="1"/>
  <c r="K11" i="2"/>
  <c r="H14" i="4"/>
  <c r="J11" i="4"/>
  <c r="I7" i="10"/>
  <c r="I5" i="5"/>
  <c r="K7" i="8"/>
  <c r="F7" i="18"/>
  <c r="K5" i="2"/>
  <c r="G9" i="18"/>
  <c r="I5" i="18"/>
  <c r="C30" i="8"/>
  <c r="K4" i="9"/>
  <c r="K5" i="9" s="1"/>
  <c r="K6" i="5"/>
  <c r="C30" i="12"/>
  <c r="K4" i="6"/>
  <c r="K5" i="6" s="1"/>
  <c r="F6" i="16"/>
  <c r="F7" i="16" s="1"/>
  <c r="H4" i="21"/>
  <c r="H5" i="21" s="1"/>
  <c r="F13" i="1"/>
  <c r="H26" i="5"/>
  <c r="H7" i="15"/>
  <c r="C27" i="12"/>
  <c r="J9" i="1"/>
  <c r="H12" i="15"/>
  <c r="H13" i="15" s="1"/>
  <c r="G5" i="20"/>
  <c r="I5" i="19"/>
  <c r="C17" i="21"/>
  <c r="H4" i="9"/>
  <c r="H35" i="7"/>
  <c r="F8" i="4"/>
  <c r="G8" i="14"/>
  <c r="H17" i="17"/>
  <c r="C30" i="6"/>
  <c r="K13" i="19"/>
  <c r="H4" i="16"/>
  <c r="J10" i="1"/>
  <c r="H35" i="8"/>
  <c r="C25" i="9"/>
  <c r="H40" i="7"/>
  <c r="H27" i="15"/>
  <c r="I12" i="9"/>
  <c r="I13" i="9" s="1"/>
  <c r="F9" i="10"/>
  <c r="H27" i="12"/>
  <c r="G11" i="6"/>
  <c r="J5" i="6"/>
  <c r="H10" i="4"/>
  <c r="H5" i="20"/>
  <c r="I9" i="9"/>
  <c r="K5" i="5"/>
  <c r="J9" i="5"/>
  <c r="H4" i="4"/>
  <c r="K13" i="6"/>
  <c r="K11" i="11"/>
  <c r="H20" i="16"/>
  <c r="H30" i="11"/>
  <c r="I8" i="1"/>
  <c r="H20" i="7"/>
  <c r="H6" i="7"/>
  <c r="H7" i="7" s="1"/>
  <c r="C24" i="13"/>
  <c r="H26" i="1"/>
  <c r="I15" i="20"/>
  <c r="H25" i="7"/>
  <c r="F14" i="10"/>
  <c r="F15" i="10" s="1"/>
  <c r="J5" i="8"/>
  <c r="K11" i="7"/>
  <c r="H5" i="10"/>
  <c r="H15" i="19"/>
  <c r="K11" i="3"/>
  <c r="C26" i="3"/>
  <c r="I13" i="8"/>
  <c r="H7" i="9"/>
  <c r="H31" i="6"/>
  <c r="I15" i="1"/>
  <c r="I15" i="3"/>
  <c r="K9" i="2"/>
  <c r="F10" i="8"/>
  <c r="H7" i="17"/>
  <c r="F9" i="12"/>
  <c r="H21" i="1"/>
  <c r="F6" i="11"/>
  <c r="F7" i="11" s="1"/>
  <c r="H37" i="7"/>
  <c r="G9" i="20"/>
  <c r="I4" i="7"/>
  <c r="I5" i="7" s="1"/>
  <c r="I9" i="18"/>
  <c r="J4" i="2"/>
  <c r="F15" i="11"/>
  <c r="I5" i="14"/>
  <c r="H10" i="6"/>
  <c r="C25" i="17"/>
  <c r="F11" i="17"/>
  <c r="C20" i="2"/>
  <c r="H5" i="9"/>
  <c r="G13" i="3"/>
  <c r="H30" i="7"/>
  <c r="C25" i="8"/>
  <c r="C32" i="4"/>
  <c r="F11" i="18"/>
  <c r="F15" i="8"/>
  <c r="H31" i="3"/>
  <c r="K8" i="4"/>
  <c r="I4" i="3"/>
  <c r="I5" i="3" s="1"/>
  <c r="I15" i="9"/>
  <c r="H27" i="7"/>
  <c r="J9" i="19"/>
  <c r="H5" i="19"/>
  <c r="K9" i="9"/>
  <c r="I9" i="3"/>
  <c r="H5" i="16"/>
  <c r="I9" i="7"/>
  <c r="H11" i="6"/>
  <c r="I13" i="10"/>
  <c r="H15" i="5"/>
  <c r="H13" i="1"/>
  <c r="I5" i="11"/>
  <c r="H11" i="14"/>
  <c r="F13" i="11"/>
  <c r="J5" i="20"/>
  <c r="K9" i="4"/>
  <c r="J7" i="6"/>
  <c r="K11" i="10"/>
  <c r="F13" i="10"/>
  <c r="G13" i="1"/>
  <c r="G5" i="9"/>
  <c r="J9" i="20"/>
  <c r="C31" i="8"/>
  <c r="C20" i="8"/>
  <c r="J4" i="1"/>
  <c r="J5" i="1" s="1"/>
  <c r="H37" i="6"/>
  <c r="I9" i="8"/>
  <c r="H6" i="3"/>
  <c r="C42" i="10"/>
  <c r="K12" i="8"/>
  <c r="K13" i="8" s="1"/>
  <c r="C26" i="2"/>
  <c r="H25" i="12"/>
  <c r="H15" i="8"/>
  <c r="C19" i="15"/>
  <c r="F8" i="8"/>
  <c r="F9" i="8" s="1"/>
  <c r="G9" i="10"/>
  <c r="I5" i="9"/>
  <c r="H14" i="3"/>
  <c r="J8" i="2"/>
  <c r="G13" i="7"/>
  <c r="H24" i="14"/>
  <c r="H40" i="3"/>
  <c r="K11" i="19"/>
  <c r="K7" i="5"/>
  <c r="F11" i="9"/>
  <c r="F15" i="19"/>
  <c r="F10" i="11"/>
  <c r="F11" i="11" s="1"/>
  <c r="H20" i="12"/>
  <c r="G11" i="13"/>
  <c r="C17" i="16"/>
  <c r="K13" i="12"/>
  <c r="K7" i="10"/>
  <c r="H12" i="11"/>
  <c r="C37" i="5"/>
  <c r="H5" i="6"/>
  <c r="F7" i="1"/>
  <c r="G5" i="3"/>
  <c r="H13" i="9"/>
  <c r="I13" i="12"/>
  <c r="J7" i="2"/>
  <c r="C20" i="21"/>
  <c r="C22" i="8"/>
  <c r="I9" i="1"/>
  <c r="G5" i="2"/>
  <c r="I15" i="2"/>
  <c r="H11" i="16"/>
  <c r="J5" i="24"/>
  <c r="I9" i="23"/>
  <c r="H15" i="23"/>
  <c r="J9" i="2"/>
  <c r="K9" i="5"/>
  <c r="J5" i="23"/>
  <c r="J9" i="22"/>
  <c r="I7" i="23"/>
  <c r="K11" i="24"/>
  <c r="J5" i="10"/>
  <c r="F13" i="12"/>
  <c r="K5" i="8"/>
  <c r="J9" i="23"/>
  <c r="J7" i="24"/>
  <c r="J9" i="25"/>
  <c r="H11" i="4"/>
  <c r="I15" i="10"/>
  <c r="K11" i="9"/>
  <c r="F7" i="25"/>
  <c r="J15" i="25"/>
  <c r="F15" i="4"/>
  <c r="I7" i="22"/>
  <c r="H7" i="5"/>
  <c r="K5" i="25"/>
  <c r="H15" i="2"/>
  <c r="J11" i="23"/>
  <c r="K13" i="1"/>
  <c r="H5" i="18"/>
  <c r="G11" i="2"/>
  <c r="I13" i="1"/>
  <c r="F9" i="4"/>
  <c r="G9" i="17"/>
  <c r="H11" i="25"/>
  <c r="I7" i="25"/>
  <c r="H13" i="22"/>
  <c r="H15" i="3"/>
  <c r="H11" i="5"/>
  <c r="J9" i="24"/>
  <c r="I15" i="22"/>
  <c r="J7" i="23"/>
  <c r="K9" i="25"/>
  <c r="G9" i="14"/>
  <c r="K5" i="20"/>
  <c r="F11" i="7"/>
  <c r="F9" i="24"/>
  <c r="F11" i="25"/>
  <c r="H13" i="23"/>
  <c r="I15" i="12"/>
  <c r="H26" i="7"/>
  <c r="F13" i="8"/>
  <c r="H11" i="19"/>
  <c r="I13" i="22"/>
  <c r="I15" i="23"/>
  <c r="I15" i="8"/>
  <c r="K13" i="25"/>
  <c r="J7" i="10"/>
  <c r="F13" i="24"/>
  <c r="H11" i="1"/>
  <c r="I13" i="25"/>
  <c r="G13" i="2"/>
  <c r="I13" i="23"/>
  <c r="K5" i="22"/>
  <c r="J11" i="9"/>
  <c r="G15" i="8"/>
  <c r="K11" i="6"/>
  <c r="I9" i="24"/>
  <c r="I9" i="22"/>
  <c r="J11" i="22"/>
  <c r="J11" i="25"/>
  <c r="J15" i="7"/>
  <c r="G11" i="21"/>
  <c r="J5" i="25"/>
  <c r="I15" i="25"/>
  <c r="I5" i="23"/>
  <c r="J15" i="8"/>
  <c r="G11" i="3"/>
  <c r="I5" i="21"/>
  <c r="H11" i="23"/>
  <c r="J11" i="24"/>
  <c r="K7" i="24"/>
  <c r="G11" i="9"/>
  <c r="F15" i="2"/>
  <c r="H7" i="3"/>
  <c r="J5" i="5"/>
  <c r="H5" i="1"/>
  <c r="J15" i="24"/>
  <c r="J7" i="25"/>
  <c r="H13" i="24"/>
  <c r="F13" i="3"/>
  <c r="J15" i="6"/>
  <c r="H15" i="22"/>
  <c r="I5" i="24"/>
  <c r="F9" i="5"/>
  <c r="H11" i="22"/>
  <c r="G5" i="24"/>
  <c r="I13" i="24"/>
  <c r="G5" i="13"/>
  <c r="I5" i="17"/>
  <c r="I7" i="8"/>
  <c r="G15" i="19"/>
  <c r="I15" i="24"/>
  <c r="C35" i="8"/>
  <c r="H20" i="8"/>
  <c r="H40" i="8"/>
  <c r="F54" i="26" l="1"/>
  <c r="J58" i="26" s="1"/>
  <c r="B72" i="26" s="1"/>
  <c r="F6" i="26"/>
  <c r="J10" i="26" s="1"/>
  <c r="B68" i="26" s="1"/>
  <c r="F70" i="26" s="1"/>
  <c r="F38" i="26"/>
  <c r="J42" i="26" s="1"/>
  <c r="N50" i="26" s="1"/>
  <c r="R34" i="26" s="1"/>
  <c r="F22" i="26"/>
  <c r="J26" i="26" s="1"/>
  <c r="N18" i="26" s="1"/>
  <c r="K5" i="13"/>
  <c r="J4" i="13"/>
  <c r="L8" i="5"/>
  <c r="M9" i="5"/>
  <c r="L12" i="3"/>
  <c r="M13" i="3"/>
  <c r="L14" i="2"/>
  <c r="M15" i="2"/>
  <c r="L12" i="24"/>
  <c r="M13" i="24"/>
  <c r="M13" i="8"/>
  <c r="L12" i="8"/>
  <c r="M11" i="7"/>
  <c r="L10" i="7"/>
  <c r="M9" i="4"/>
  <c r="L8" i="4"/>
  <c r="L12" i="12"/>
  <c r="M13" i="12"/>
  <c r="L4" i="3"/>
  <c r="M5" i="3"/>
  <c r="L6" i="1"/>
  <c r="M7" i="1"/>
  <c r="M11" i="11"/>
  <c r="L10" i="11"/>
  <c r="L10" i="9"/>
  <c r="M11" i="9"/>
  <c r="L8" i="8"/>
  <c r="M9" i="8"/>
  <c r="M5" i="9"/>
  <c r="L4" i="9"/>
  <c r="L12" i="10"/>
  <c r="M13" i="10"/>
  <c r="M15" i="8"/>
  <c r="L14" i="8"/>
  <c r="J10" i="17"/>
  <c r="K11" i="17"/>
  <c r="M15" i="11"/>
  <c r="L14" i="11"/>
  <c r="L6" i="11"/>
  <c r="M7" i="11"/>
  <c r="M9" i="12"/>
  <c r="L8" i="12"/>
  <c r="L8" i="10"/>
  <c r="M9" i="10"/>
  <c r="L12" i="1"/>
  <c r="M13" i="1"/>
  <c r="K7" i="16"/>
  <c r="J6" i="16"/>
  <c r="J6" i="18"/>
  <c r="K7" i="18"/>
  <c r="M7" i="8"/>
  <c r="L6" i="8"/>
  <c r="L8" i="2"/>
  <c r="M9" i="2"/>
  <c r="K4" i="15"/>
  <c r="L5" i="15"/>
  <c r="J6" i="14"/>
  <c r="K7" i="14"/>
  <c r="M11" i="6"/>
  <c r="L10" i="6"/>
  <c r="M9" i="1"/>
  <c r="L8" i="1"/>
  <c r="L14" i="1"/>
  <c r="M15" i="1"/>
  <c r="M7" i="12"/>
  <c r="L6" i="12"/>
  <c r="M15" i="7"/>
  <c r="L14" i="7"/>
  <c r="L4" i="6"/>
  <c r="M5" i="6"/>
  <c r="J10" i="14"/>
  <c r="K11" i="14"/>
  <c r="L8" i="11"/>
  <c r="M9" i="11"/>
  <c r="M15" i="20"/>
  <c r="L14" i="20"/>
  <c r="M5" i="10"/>
  <c r="L4" i="10"/>
  <c r="K5" i="18"/>
  <c r="J4" i="18"/>
  <c r="M11" i="19"/>
  <c r="L10" i="19"/>
  <c r="L12" i="9"/>
  <c r="M13" i="9"/>
  <c r="K5" i="14"/>
  <c r="J4" i="14"/>
  <c r="M11" i="4"/>
  <c r="L10" i="4"/>
  <c r="K6" i="15"/>
  <c r="L7" i="15"/>
  <c r="M7" i="6"/>
  <c r="L6" i="6"/>
  <c r="J8" i="14"/>
  <c r="K9" i="14"/>
  <c r="K10" i="15"/>
  <c r="L11" i="15"/>
  <c r="L4" i="8"/>
  <c r="M5" i="8"/>
  <c r="L12" i="6"/>
  <c r="M13" i="6"/>
  <c r="L12" i="5"/>
  <c r="M13" i="5"/>
  <c r="K12" i="15"/>
  <c r="L13" i="15"/>
  <c r="K5" i="21"/>
  <c r="J4" i="21"/>
  <c r="J8" i="16"/>
  <c r="K9" i="16"/>
  <c r="L12" i="19"/>
  <c r="M13" i="19"/>
  <c r="L8" i="19"/>
  <c r="M9" i="19"/>
  <c r="L12" i="7"/>
  <c r="M13" i="7"/>
  <c r="M11" i="20"/>
  <c r="L10" i="20"/>
  <c r="K7" i="21"/>
  <c r="J6" i="21"/>
  <c r="K11" i="21"/>
  <c r="J10" i="21"/>
  <c r="J10" i="13"/>
  <c r="K11" i="13"/>
  <c r="K9" i="18"/>
  <c r="J8" i="18"/>
  <c r="M5" i="11"/>
  <c r="L4" i="11"/>
  <c r="L6" i="19"/>
  <c r="M7" i="19"/>
  <c r="L8" i="9"/>
  <c r="M9" i="9"/>
  <c r="L8" i="6"/>
  <c r="M9" i="6"/>
  <c r="L10" i="12"/>
  <c r="M11" i="12"/>
  <c r="L14" i="6"/>
  <c r="M15" i="6"/>
  <c r="L10" i="3"/>
  <c r="M11" i="3"/>
  <c r="L6" i="10"/>
  <c r="M7" i="10"/>
  <c r="K5" i="16"/>
  <c r="J4" i="16"/>
  <c r="M11" i="5"/>
  <c r="L10" i="5"/>
  <c r="L6" i="9"/>
  <c r="M7" i="9"/>
  <c r="J6" i="13"/>
  <c r="K7" i="13"/>
  <c r="K9" i="13"/>
  <c r="J8" i="13"/>
  <c r="M7" i="7"/>
  <c r="L6" i="7"/>
  <c r="K9" i="21"/>
  <c r="J8" i="21"/>
  <c r="L4" i="19"/>
  <c r="M5" i="19"/>
  <c r="M5" i="12"/>
  <c r="L4" i="12"/>
  <c r="M11" i="2"/>
  <c r="L10" i="2"/>
  <c r="K8" i="15"/>
  <c r="L9" i="15"/>
  <c r="J4" i="17"/>
  <c r="K5" i="17"/>
  <c r="L12" i="25"/>
  <c r="M13" i="25"/>
  <c r="L14" i="9"/>
  <c r="M15" i="9"/>
  <c r="J11" i="1"/>
  <c r="F9" i="7"/>
  <c r="F11" i="16"/>
  <c r="H7" i="20"/>
  <c r="I7" i="4"/>
  <c r="I15" i="19"/>
  <c r="K13" i="23"/>
  <c r="F9" i="25"/>
  <c r="H5" i="22"/>
  <c r="F7" i="24"/>
  <c r="G9" i="24"/>
  <c r="F15" i="25"/>
  <c r="K9" i="23"/>
  <c r="F7" i="23"/>
  <c r="I5" i="4"/>
  <c r="I5" i="20"/>
  <c r="H7" i="2"/>
  <c r="G11" i="22"/>
  <c r="G11" i="24"/>
  <c r="G13" i="22"/>
  <c r="J5" i="2"/>
  <c r="H5" i="4"/>
  <c r="H15" i="4"/>
  <c r="G15" i="10"/>
  <c r="G9" i="3"/>
  <c r="I7" i="2"/>
  <c r="H5" i="5"/>
  <c r="G15" i="3"/>
  <c r="F9" i="17"/>
  <c r="F7" i="17"/>
  <c r="G15" i="5"/>
  <c r="G15" i="23"/>
  <c r="G11" i="23"/>
  <c r="F15" i="23"/>
  <c r="G11" i="25"/>
  <c r="F15" i="22"/>
  <c r="H7" i="23"/>
  <c r="K7" i="25"/>
  <c r="F7" i="22"/>
  <c r="J7" i="22"/>
  <c r="H11" i="18"/>
  <c r="J5" i="7"/>
  <c r="I9" i="20"/>
  <c r="G9" i="25"/>
  <c r="H15" i="24"/>
  <c r="K13" i="22"/>
  <c r="H13" i="11"/>
  <c r="F11" i="8"/>
  <c r="F13" i="4"/>
  <c r="K9" i="3"/>
  <c r="F15" i="12"/>
  <c r="G13" i="20"/>
  <c r="I7" i="3"/>
  <c r="J7" i="5"/>
  <c r="H5" i="7"/>
  <c r="G11" i="10"/>
  <c r="K13" i="2"/>
  <c r="J5" i="22"/>
  <c r="K5" i="24"/>
  <c r="I5" i="25"/>
  <c r="I7" i="24"/>
  <c r="K5" i="23"/>
  <c r="K5" i="1"/>
  <c r="K9" i="22"/>
  <c r="M9" i="22" l="1"/>
  <c r="L8" i="22"/>
  <c r="L4" i="1"/>
  <c r="M5" i="1"/>
  <c r="L4" i="23"/>
  <c r="M5" i="23"/>
  <c r="M5" i="25"/>
  <c r="L4" i="25"/>
  <c r="L4" i="24"/>
  <c r="M5" i="24"/>
  <c r="M13" i="2"/>
  <c r="L12" i="2"/>
  <c r="L10" i="10"/>
  <c r="M11" i="10"/>
  <c r="M5" i="7"/>
  <c r="L4" i="7"/>
  <c r="M7" i="5"/>
  <c r="L6" i="5"/>
  <c r="L6" i="3"/>
  <c r="M7" i="3"/>
  <c r="M13" i="20"/>
  <c r="L12" i="20"/>
  <c r="M15" i="12"/>
  <c r="L14" i="12"/>
  <c r="M13" i="4"/>
  <c r="L12" i="4"/>
  <c r="L10" i="8"/>
  <c r="M11" i="8"/>
  <c r="L12" i="11"/>
  <c r="M13" i="11"/>
  <c r="M15" i="24"/>
  <c r="L14" i="24"/>
  <c r="L8" i="20"/>
  <c r="M9" i="20"/>
  <c r="J10" i="18"/>
  <c r="K11" i="18"/>
  <c r="M7" i="22"/>
  <c r="L6" i="22"/>
  <c r="M7" i="25"/>
  <c r="L6" i="25"/>
  <c r="L14" i="22"/>
  <c r="M15" i="22"/>
  <c r="L10" i="25"/>
  <c r="M11" i="25"/>
  <c r="L14" i="23"/>
  <c r="M15" i="23"/>
  <c r="L10" i="23"/>
  <c r="M11" i="23"/>
  <c r="L14" i="5"/>
  <c r="M15" i="5"/>
  <c r="J6" i="17"/>
  <c r="K7" i="17"/>
  <c r="K9" i="17"/>
  <c r="J8" i="17"/>
  <c r="L14" i="3"/>
  <c r="M15" i="3"/>
  <c r="M5" i="5"/>
  <c r="L4" i="5"/>
  <c r="L8" i="3"/>
  <c r="M9" i="3"/>
  <c r="L14" i="10"/>
  <c r="M15" i="10"/>
  <c r="M15" i="4"/>
  <c r="L14" i="4"/>
  <c r="M5" i="4"/>
  <c r="L4" i="4"/>
  <c r="M5" i="2"/>
  <c r="L4" i="2"/>
  <c r="M13" i="22"/>
  <c r="L12" i="22"/>
  <c r="M11" i="24"/>
  <c r="L10" i="24"/>
  <c r="M11" i="22"/>
  <c r="L10" i="22"/>
  <c r="M7" i="2"/>
  <c r="L6" i="2"/>
  <c r="L4" i="20"/>
  <c r="M5" i="20"/>
  <c r="L6" i="23"/>
  <c r="M7" i="23"/>
  <c r="M9" i="23"/>
  <c r="L8" i="23"/>
  <c r="L14" i="25"/>
  <c r="M15" i="25"/>
  <c r="L8" i="24"/>
  <c r="M9" i="24"/>
  <c r="L6" i="24"/>
  <c r="M7" i="24"/>
  <c r="M5" i="22"/>
  <c r="L4" i="22"/>
  <c r="L8" i="25"/>
  <c r="M9" i="25"/>
  <c r="M13" i="23"/>
  <c r="L12" i="23"/>
  <c r="L14" i="19"/>
  <c r="M15" i="19"/>
  <c r="L6" i="4"/>
  <c r="M7" i="4"/>
  <c r="M7" i="20"/>
  <c r="L6" i="20"/>
  <c r="J10" i="16"/>
  <c r="K11" i="16"/>
  <c r="M9" i="7"/>
  <c r="L8" i="7"/>
  <c r="M11" i="1"/>
  <c r="L10" i="1"/>
</calcChain>
</file>

<file path=xl/sharedStrings.xml><?xml version="1.0" encoding="utf-8"?>
<sst xmlns="http://schemas.openxmlformats.org/spreadsheetml/2006/main" count="1030" uniqueCount="150">
  <si>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</si>
  <si>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</si>
  <si>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</si>
  <si>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</si>
  <si>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</si>
  <si>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</si>
  <si>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</si>
  <si>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</si>
  <si>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</si>
  <si>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</si>
  <si>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</si>
  <si>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Судник В.</t>
  </si>
  <si>
    <t>Тихонов</t>
  </si>
  <si>
    <t>Агапов</t>
  </si>
  <si>
    <t>Костин И</t>
  </si>
  <si>
    <t>Судник К.</t>
  </si>
  <si>
    <t>Яковлева К.</t>
  </si>
  <si>
    <t>Овчинников</t>
  </si>
  <si>
    <t>Бондарь</t>
  </si>
  <si>
    <t>Жиляев</t>
  </si>
  <si>
    <t>Бахтурин</t>
  </si>
  <si>
    <t>Гапонов</t>
  </si>
  <si>
    <t>Денисов</t>
  </si>
  <si>
    <t xml:space="preserve">Группа A </t>
  </si>
  <si>
    <t>Москва 23.01</t>
  </si>
  <si>
    <t xml:space="preserve">Группа D </t>
  </si>
  <si>
    <t xml:space="preserve">Группа C </t>
  </si>
  <si>
    <t xml:space="preserve">Группа B </t>
  </si>
  <si>
    <t>Гулинин</t>
  </si>
  <si>
    <t>Трофимов Д</t>
  </si>
  <si>
    <t>Аристов</t>
  </si>
  <si>
    <t>Мильман</t>
  </si>
  <si>
    <t>Давыдов</t>
  </si>
  <si>
    <t>Ли</t>
  </si>
  <si>
    <t>Ялынский</t>
  </si>
  <si>
    <t>Трофимов А</t>
  </si>
  <si>
    <t>Чашин</t>
  </si>
  <si>
    <t>Шахов</t>
  </si>
  <si>
    <t>Грачанац</t>
  </si>
  <si>
    <t>Крапиль</t>
  </si>
  <si>
    <t xml:space="preserve"> </t>
  </si>
  <si>
    <t>Группа E</t>
  </si>
  <si>
    <t>Москва 24.01</t>
  </si>
  <si>
    <t>Группа F</t>
  </si>
  <si>
    <t>Группа P1</t>
  </si>
  <si>
    <t>Группа P2</t>
  </si>
  <si>
    <t>A</t>
  </si>
  <si>
    <t>B</t>
  </si>
  <si>
    <t>C</t>
  </si>
  <si>
    <t>D</t>
  </si>
  <si>
    <t>E</t>
  </si>
  <si>
    <t>F</t>
  </si>
  <si>
    <t>Группа K</t>
  </si>
  <si>
    <t>Десногорск 23.01</t>
  </si>
  <si>
    <t>Группа L</t>
  </si>
  <si>
    <t>Группа M</t>
  </si>
  <si>
    <t>Группа N</t>
  </si>
  <si>
    <t>Десногорск 24.01</t>
  </si>
  <si>
    <t>Группа R</t>
  </si>
  <si>
    <t>Питер 24.01</t>
  </si>
  <si>
    <t>Группа T</t>
  </si>
  <si>
    <t>Группа S</t>
  </si>
  <si>
    <t>Группа P3</t>
  </si>
  <si>
    <t>Группа P4</t>
  </si>
  <si>
    <t>Группа P5</t>
  </si>
  <si>
    <t>Группа H</t>
  </si>
  <si>
    <t>Москва 30.01</t>
  </si>
  <si>
    <t>Группа G</t>
  </si>
  <si>
    <t>Группа P6</t>
  </si>
  <si>
    <t>Дурынчев</t>
  </si>
  <si>
    <t>Анискин</t>
  </si>
  <si>
    <t>Базарев</t>
  </si>
  <si>
    <t>Банщиков</t>
  </si>
  <si>
    <t>Шкредова</t>
  </si>
  <si>
    <t>Абдулина</t>
  </si>
  <si>
    <t>Гришков</t>
  </si>
  <si>
    <t>Дурынчева</t>
  </si>
  <si>
    <t>Алкина</t>
  </si>
  <si>
    <t>Бобов</t>
  </si>
  <si>
    <t>Байкова</t>
  </si>
  <si>
    <t>Кривулин</t>
  </si>
  <si>
    <t>Уткин</t>
  </si>
  <si>
    <t>Еремеев</t>
  </si>
  <si>
    <t>Санников</t>
  </si>
  <si>
    <t>Рязанская</t>
  </si>
  <si>
    <t>Стрельчук Д.</t>
  </si>
  <si>
    <t>Медведев</t>
  </si>
  <si>
    <t>Гоцфрид</t>
  </si>
  <si>
    <t>Санникова</t>
  </si>
  <si>
    <t>Акимов</t>
  </si>
  <si>
    <t>Баринова</t>
  </si>
  <si>
    <t>Тимченко</t>
  </si>
  <si>
    <t>Медведева</t>
  </si>
  <si>
    <t>Комаров</t>
  </si>
  <si>
    <t>Изорди</t>
  </si>
  <si>
    <t>Артюхина</t>
  </si>
  <si>
    <t>Дубовицкий</t>
  </si>
  <si>
    <t>Савченко</t>
  </si>
  <si>
    <t>Москова</t>
  </si>
  <si>
    <t>Осокин</t>
  </si>
  <si>
    <t>Гаджиев</t>
  </si>
  <si>
    <t>Калинин</t>
  </si>
  <si>
    <t>Комарова</t>
  </si>
  <si>
    <t>Дубовицкая</t>
  </si>
  <si>
    <t>Карасев</t>
  </si>
  <si>
    <t>Стыковой</t>
  </si>
  <si>
    <t>13:7</t>
  </si>
  <si>
    <t>Северов</t>
  </si>
  <si>
    <t>Колпаков</t>
  </si>
  <si>
    <t>Казанцева</t>
  </si>
  <si>
    <t>Пименова</t>
  </si>
  <si>
    <t>Мирошниченко</t>
  </si>
  <si>
    <t>Эйкстер</t>
  </si>
  <si>
    <t>Ткаченко Ал.</t>
  </si>
  <si>
    <t>Рылова</t>
  </si>
  <si>
    <t>Волков</t>
  </si>
  <si>
    <t>Захаров</t>
  </si>
  <si>
    <t>Ткаченко Анна</t>
  </si>
  <si>
    <t>Рискин</t>
  </si>
  <si>
    <t>Павлова</t>
  </si>
  <si>
    <t>Догадин</t>
  </si>
  <si>
    <t>Анухин</t>
  </si>
  <si>
    <t>Степченко</t>
  </si>
  <si>
    <t>Папоян</t>
  </si>
  <si>
    <t>Жилин</t>
  </si>
  <si>
    <t>Борисова Лиля</t>
  </si>
  <si>
    <t>Курбанова</t>
  </si>
  <si>
    <t>Борисов Александр</t>
  </si>
  <si>
    <t>Капран</t>
  </si>
  <si>
    <t>Туртурика</t>
  </si>
  <si>
    <t>Никандрова</t>
  </si>
  <si>
    <t xml:space="preserve">  </t>
  </si>
  <si>
    <t>Финал группа A</t>
  </si>
  <si>
    <t>Москва 31.01</t>
  </si>
  <si>
    <t>Финал группа D</t>
  </si>
  <si>
    <t>Финал группа C</t>
  </si>
  <si>
    <t>Финал группа B</t>
  </si>
  <si>
    <t>Ткаченко Алексей</t>
  </si>
  <si>
    <t>Трофимов</t>
  </si>
  <si>
    <t>Борисов</t>
  </si>
  <si>
    <t>Судник</t>
  </si>
  <si>
    <t>Яковлева</t>
  </si>
  <si>
    <t>Стрельчук</t>
  </si>
  <si>
    <t>Финал зимний тет-а-тет</t>
  </si>
  <si>
    <t>Москва 31.01.2016г.</t>
  </si>
  <si>
    <t>fA</t>
  </si>
  <si>
    <t>fB</t>
  </si>
  <si>
    <t>fD</t>
  </si>
  <si>
    <t>fC</t>
  </si>
  <si>
    <t>1 и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</si>
</sst>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11" xfId="0" applyFont="1" applyFill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center" wrapText="1" indent="1"/>
    </xf>
    <xf numFmtId="0" fontId="3" fillId="4" borderId="18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3" fillId="3" borderId="3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4" borderId="3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 wrapText="1" indent="1"/>
    </xf>
    <xf numFmtId="0" fontId="3" fillId="4" borderId="28" xfId="0" applyFont="1" applyFill="1" applyBorder="1" applyAlignment="1">
      <alignment horizontal="left" vertical="center" wrapText="1" indent="1"/>
    </xf>
    <xf numFmtId="0" fontId="3" fillId="4" borderId="29" xfId="0" applyFont="1" applyFill="1" applyBorder="1" applyAlignment="1">
      <alignment horizontal="left" vertical="center" wrapText="1" indent="1"/>
    </xf>
    <xf numFmtId="0" fontId="3" fillId="4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1" sqref="B1:L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23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24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11</v>
      </c>
      <c r="D4" s="84"/>
      <c r="E4" s="85"/>
      <c r="F4" s="8" t="s">
        <v>4</v>
      </c>
      <c r="G4" s="9" t="str">
        <f ca="1">INDIRECT(ADDRESS(27,6))&amp;":"&amp;INDIRECT(ADDRESS(27,7))</f>
        <v>13:8</v>
      </c>
      <c r="H4" s="9" t="str">
        <f ca="1">INDIRECT(ADDRESS(31,7))&amp;":"&amp;INDIRECT(ADDRESS(31,6))</f>
        <v>13:4</v>
      </c>
      <c r="I4" s="9" t="str">
        <f ca="1">INDIRECT(ADDRESS(36,6))&amp;":"&amp;INDIRECT(ADDRESS(36,7))</f>
        <v>13:4</v>
      </c>
      <c r="J4" s="9" t="str">
        <f ca="1">INDIRECT(ADDRESS(42,7))&amp;":"&amp;INDIRECT(ADDRESS(42,6))</f>
        <v>13:5</v>
      </c>
      <c r="K4" s="10" t="str">
        <f ca="1">INDIRECT(ADDRESS(20,6))&amp;":"&amp;INDIRECT(ADDRESS(20,7))</f>
        <v>13:5</v>
      </c>
      <c r="L4" s="89">
        <f ca="1">IF(COUNT(F5:K5)=0,"",COUNTIF(F5:K5,"&gt;0")+0.5*COUNTIF(F5:K5,0))</f>
        <v>5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5</v>
      </c>
      <c r="H5" s="13">
        <f ca="1">IF(LEN(INDIRECT(ADDRESS(ROW()-1, COLUMN())))=1,"",INDIRECT(ADDRESS(31,7))-INDIRECT(ADDRESS(31,6)))</f>
        <v>9</v>
      </c>
      <c r="I5" s="13">
        <f ca="1">IF(LEN(INDIRECT(ADDRESS(ROW()-1, COLUMN())))=1,"",INDIRECT(ADDRESS(36,6))-INDIRECT(ADDRESS(36,7)))</f>
        <v>9</v>
      </c>
      <c r="J5" s="13">
        <f ca="1">IF(LEN(INDIRECT(ADDRESS(ROW()-1, COLUMN())))=1,"",INDIRECT(ADDRESS(42,7))-INDIRECT(ADDRESS(42,6)))</f>
        <v>8</v>
      </c>
      <c r="K5" s="14">
        <f ca="1">IF(LEN(INDIRECT(ADDRESS(ROW()-1, COLUMN())))=1,"",INDIRECT(ADDRESS(20,6))-INDIRECT(ADDRESS(20,7)))</f>
        <v>8</v>
      </c>
      <c r="L5" s="65"/>
      <c r="M5" s="13">
        <f ca="1">IF(COUNT(F5:K5)=0,"",SUM(F5:K5))</f>
        <v>39</v>
      </c>
      <c r="N5" s="77"/>
    </row>
    <row r="6" spans="1:14" ht="24" customHeight="1" x14ac:dyDescent="0.25">
      <c r="A6" s="6"/>
      <c r="B6" s="57">
        <v>2</v>
      </c>
      <c r="C6" s="59" t="s">
        <v>20</v>
      </c>
      <c r="D6" s="60"/>
      <c r="E6" s="61"/>
      <c r="F6" s="15" t="str">
        <f ca="1">INDIRECT(ADDRESS(27,7))&amp;":"&amp;INDIRECT(ADDRESS(27,6))</f>
        <v>8:13</v>
      </c>
      <c r="G6" s="16" t="s">
        <v>4</v>
      </c>
      <c r="H6" s="17" t="str">
        <f ca="1">INDIRECT(ADDRESS(37,6))&amp;":"&amp;INDIRECT(ADDRESS(37,7))</f>
        <v>9:10</v>
      </c>
      <c r="I6" s="17" t="str">
        <f ca="1">INDIRECT(ADDRESS(41,7))&amp;":"&amp;INDIRECT(ADDRESS(41,6))</f>
        <v>9:13</v>
      </c>
      <c r="J6" s="17" t="str">
        <f ca="1">INDIRECT(ADDRESS(21,6))&amp;":"&amp;INDIRECT(ADDRESS(21,7))</f>
        <v>13:8</v>
      </c>
      <c r="K6" s="18" t="str">
        <f ca="1">INDIRECT(ADDRESS(30,6))&amp;":"&amp;INDIRECT(ADDRESS(30,7))</f>
        <v>13:2</v>
      </c>
      <c r="L6" s="65">
        <f ca="1">IF(COUNT(F7:K7)=0,"",COUNTIF(F7:K7,"&gt;0")+0.5*COUNTIF(F7:K7,0))</f>
        <v>2</v>
      </c>
      <c r="M6" s="13"/>
      <c r="N6" s="67">
        <v>4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-5</v>
      </c>
      <c r="G7" s="20" t="s">
        <v>4</v>
      </c>
      <c r="H7" s="13">
        <f ca="1">IF(LEN(INDIRECT(ADDRESS(ROW()-1, COLUMN())))=1,"",INDIRECT(ADDRESS(37,6))-INDIRECT(ADDRESS(37,7)))</f>
        <v>-1</v>
      </c>
      <c r="I7" s="13">
        <f ca="1">IF(LEN(INDIRECT(ADDRESS(ROW()-1, COLUMN())))=1,"",INDIRECT(ADDRESS(41,7))-INDIRECT(ADDRESS(41,6)))</f>
        <v>-4</v>
      </c>
      <c r="J7" s="13">
        <f ca="1">IF(LEN(INDIRECT(ADDRESS(ROW()-1, COLUMN())))=1,"",INDIRECT(ADDRESS(21,6))-INDIRECT(ADDRESS(21,7)))</f>
        <v>5</v>
      </c>
      <c r="K7" s="14">
        <f ca="1">IF(LEN(INDIRECT(ADDRESS(ROW()-1, COLUMN())))=1,"",INDIRECT(ADDRESS(30,6))-INDIRECT(ADDRESS(30,7)))</f>
        <v>11</v>
      </c>
      <c r="L7" s="65"/>
      <c r="M7" s="13">
        <f ca="1">IF(COUNT(F7:K7)=0,"",SUM(F7:K7))</f>
        <v>6</v>
      </c>
      <c r="N7" s="75"/>
    </row>
    <row r="8" spans="1:14" ht="24" customHeight="1" x14ac:dyDescent="0.25">
      <c r="A8" s="6"/>
      <c r="B8" s="57">
        <v>3</v>
      </c>
      <c r="C8" s="70" t="s">
        <v>14</v>
      </c>
      <c r="D8" s="71"/>
      <c r="E8" s="72"/>
      <c r="F8" s="15" t="str">
        <f ca="1">INDIRECT(ADDRESS(31,6))&amp;":"&amp;INDIRECT(ADDRESS(31,7))</f>
        <v>4:13</v>
      </c>
      <c r="G8" s="17" t="str">
        <f ca="1">INDIRECT(ADDRESS(37,7))&amp;":"&amp;INDIRECT(ADDRESS(37,6))</f>
        <v>10:9</v>
      </c>
      <c r="H8" s="16" t="s">
        <v>4</v>
      </c>
      <c r="I8" s="17" t="str">
        <f ca="1">INDIRECT(ADDRESS(22,6))&amp;":"&amp;INDIRECT(ADDRESS(22,7))</f>
        <v>12:10</v>
      </c>
      <c r="J8" s="17" t="str">
        <f ca="1">INDIRECT(ADDRESS(26,7))&amp;":"&amp;INDIRECT(ADDRESS(26,6))</f>
        <v>13:6</v>
      </c>
      <c r="K8" s="18" t="str">
        <f ca="1">INDIRECT(ADDRESS(40,6))&amp;":"&amp;INDIRECT(ADDRESS(40,7))</f>
        <v>13:6</v>
      </c>
      <c r="L8" s="65">
        <f ca="1">IF(COUNT(F9:K9)=0,"",COUNTIF(F9:K9,"&gt;0")+0.5*COUNTIF(F9:K9,0))</f>
        <v>4</v>
      </c>
      <c r="M8" s="13"/>
      <c r="N8" s="73">
        <v>2</v>
      </c>
    </row>
    <row r="9" spans="1:14" ht="24" customHeight="1" x14ac:dyDescent="0.25">
      <c r="A9" s="6"/>
      <c r="B9" s="69"/>
      <c r="C9" s="70"/>
      <c r="D9" s="71"/>
      <c r="E9" s="72"/>
      <c r="F9" s="19">
        <f ca="1">IF(LEN(INDIRECT(ADDRESS(ROW()-1, COLUMN())))=1,"",INDIRECT(ADDRESS(31,6))-INDIRECT(ADDRESS(31,7)))</f>
        <v>-9</v>
      </c>
      <c r="G9" s="13">
        <f ca="1">IF(LEN(INDIRECT(ADDRESS(ROW()-1, COLUMN())))=1,"",INDIRECT(ADDRESS(37,7))-INDIRECT(ADDRESS(37,6)))</f>
        <v>1</v>
      </c>
      <c r="H9" s="20" t="s">
        <v>4</v>
      </c>
      <c r="I9" s="13">
        <f ca="1">IF(LEN(INDIRECT(ADDRESS(ROW()-1, COLUMN())))=1,"",INDIRECT(ADDRESS(22,6))-INDIRECT(ADDRESS(22,7)))</f>
        <v>2</v>
      </c>
      <c r="J9" s="13">
        <f ca="1">IF(LEN(INDIRECT(ADDRESS(ROW()-1, COLUMN())))=1,"",INDIRECT(ADDRESS(26,7))-INDIRECT(ADDRESS(26,6)))</f>
        <v>7</v>
      </c>
      <c r="K9" s="14">
        <f ca="1">IF(LEN(INDIRECT(ADDRESS(ROW()-1, COLUMN())))=1,"",INDIRECT(ADDRESS(40,6))-INDIRECT(ADDRESS(40,7)))</f>
        <v>7</v>
      </c>
      <c r="L9" s="65"/>
      <c r="M9" s="13">
        <f ca="1">IF(COUNT(F9:K9)=0,"",SUM(F9:K9))</f>
        <v>8</v>
      </c>
      <c r="N9" s="74"/>
    </row>
    <row r="10" spans="1:14" ht="24" customHeight="1" x14ac:dyDescent="0.25">
      <c r="A10" s="6"/>
      <c r="B10" s="57">
        <v>4</v>
      </c>
      <c r="C10" s="70" t="s">
        <v>15</v>
      </c>
      <c r="D10" s="71"/>
      <c r="E10" s="72"/>
      <c r="F10" s="15" t="str">
        <f ca="1">INDIRECT(ADDRESS(36,7))&amp;":"&amp;INDIRECT(ADDRESS(36,6))</f>
        <v>4:13</v>
      </c>
      <c r="G10" s="17" t="str">
        <f ca="1">INDIRECT(ADDRESS(41,6))&amp;":"&amp;INDIRECT(ADDRESS(41,7))</f>
        <v>13:9</v>
      </c>
      <c r="H10" s="17" t="str">
        <f ca="1">INDIRECT(ADDRESS(22,7))&amp;":"&amp;INDIRECT(ADDRESS(22,6))</f>
        <v>10:12</v>
      </c>
      <c r="I10" s="16" t="s">
        <v>4</v>
      </c>
      <c r="J10" s="17" t="str">
        <f ca="1">INDIRECT(ADDRESS(32,6))&amp;":"&amp;INDIRECT(ADDRESS(32,7))</f>
        <v>8:10</v>
      </c>
      <c r="K10" s="18" t="str">
        <f ca="1">INDIRECT(ADDRESS(25,7))&amp;":"&amp;INDIRECT(ADDRESS(25,6))</f>
        <v>13:4</v>
      </c>
      <c r="L10" s="65">
        <f ca="1">IF(COUNT(F11:K11)=0,"",COUNTIF(F11:K11,"&gt;0")+0.5*COUNTIF(F11:K11,0))</f>
        <v>2</v>
      </c>
      <c r="M10" s="13"/>
      <c r="N10" s="73">
        <v>3</v>
      </c>
    </row>
    <row r="11" spans="1:14" ht="24" customHeight="1" x14ac:dyDescent="0.25">
      <c r="A11" s="6"/>
      <c r="B11" s="69"/>
      <c r="C11" s="70"/>
      <c r="D11" s="71"/>
      <c r="E11" s="72"/>
      <c r="F11" s="19">
        <f ca="1">IF(LEN(INDIRECT(ADDRESS(ROW()-1, COLUMN())))=1,"",INDIRECT(ADDRESS(36,7))-INDIRECT(ADDRESS(36,6)))</f>
        <v>-9</v>
      </c>
      <c r="G11" s="13">
        <f ca="1">IF(LEN(INDIRECT(ADDRESS(ROW()-1, COLUMN())))=1,"",INDIRECT(ADDRESS(41,6))-INDIRECT(ADDRESS(41,7)))</f>
        <v>4</v>
      </c>
      <c r="H11" s="13">
        <f ca="1">IF(LEN(INDIRECT(ADDRESS(ROW()-1, COLUMN())))=1,"",INDIRECT(ADDRESS(22,7))-INDIRECT(ADDRESS(22,6)))</f>
        <v>-2</v>
      </c>
      <c r="I11" s="20" t="s">
        <v>4</v>
      </c>
      <c r="J11" s="13">
        <f ca="1">IF(LEN(INDIRECT(ADDRESS(ROW()-1, COLUMN())))=1,"",INDIRECT(ADDRESS(32,6))-INDIRECT(ADDRESS(32,7)))</f>
        <v>-2</v>
      </c>
      <c r="K11" s="14">
        <f ca="1">IF(LEN(INDIRECT(ADDRESS(ROW()-1, COLUMN())))=1,"",INDIRECT(ADDRESS(25,7))-INDIRECT(ADDRESS(25,6)))</f>
        <v>9</v>
      </c>
      <c r="L11" s="65"/>
      <c r="M11" s="13">
        <f ca="1">IF(COUNT(F11:K11)=0,"",SUM(F11:K11))</f>
        <v>0</v>
      </c>
      <c r="N11" s="74"/>
    </row>
    <row r="12" spans="1:14" ht="24" customHeight="1" x14ac:dyDescent="0.25">
      <c r="A12" s="6"/>
      <c r="B12" s="57">
        <v>5</v>
      </c>
      <c r="C12" s="59" t="s">
        <v>18</v>
      </c>
      <c r="D12" s="60"/>
      <c r="E12" s="61"/>
      <c r="F12" s="15" t="str">
        <f ca="1">INDIRECT(ADDRESS(42,6))&amp;":"&amp;INDIRECT(ADDRESS(42,7))</f>
        <v>5:13</v>
      </c>
      <c r="G12" s="17" t="str">
        <f ca="1">INDIRECT(ADDRESS(21,7))&amp;":"&amp;INDIRECT(ADDRESS(21,6))</f>
        <v>8:13</v>
      </c>
      <c r="H12" s="17" t="str">
        <f ca="1">INDIRECT(ADDRESS(26,6))&amp;":"&amp;INDIRECT(ADDRESS(26,7))</f>
        <v>6:13</v>
      </c>
      <c r="I12" s="17" t="str">
        <f ca="1">INDIRECT(ADDRESS(32,7))&amp;":"&amp;INDIRECT(ADDRESS(32,6))</f>
        <v>10:8</v>
      </c>
      <c r="J12" s="16" t="s">
        <v>4</v>
      </c>
      <c r="K12" s="18" t="str">
        <f ca="1">INDIRECT(ADDRESS(35,7))&amp;":"&amp;INDIRECT(ADDRESS(35,6))</f>
        <v>4:13</v>
      </c>
      <c r="L12" s="65">
        <f ca="1">IF(COUNT(F13:K13)=0,"",COUNTIF(F13:K13,"&gt;0")+0.5*COUNTIF(F13:K13,0))</f>
        <v>1</v>
      </c>
      <c r="M12" s="13"/>
      <c r="N12" s="67">
        <v>6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-8</v>
      </c>
      <c r="G13" s="13">
        <f ca="1">IF(LEN(INDIRECT(ADDRESS(ROW()-1, COLUMN())))=1,"",INDIRECT(ADDRESS(21,7))-INDIRECT(ADDRESS(21,6)))</f>
        <v>-5</v>
      </c>
      <c r="H13" s="13">
        <f ca="1">IF(LEN(INDIRECT(ADDRESS(ROW()-1, COLUMN())))=1,"",INDIRECT(ADDRESS(26,6))-INDIRECT(ADDRESS(26,7)))</f>
        <v>-7</v>
      </c>
      <c r="I13" s="13">
        <f ca="1">IF(LEN(INDIRECT(ADDRESS(ROW()-1, COLUMN())))=1,"",INDIRECT(ADDRESS(32,7))-INDIRECT(ADDRESS(32,6)))</f>
        <v>2</v>
      </c>
      <c r="J13" s="20" t="s">
        <v>4</v>
      </c>
      <c r="K13" s="14">
        <f ca="1">IF(LEN(INDIRECT(ADDRESS(ROW()-1, COLUMN())))=1,"",INDIRECT(ADDRESS(35,7))-INDIRECT(ADDRESS(35,6)))</f>
        <v>-9</v>
      </c>
      <c r="L13" s="65"/>
      <c r="M13" s="13">
        <f ca="1">IF(COUNT(F13:K13)=0,"",SUM(F13:K13))</f>
        <v>-27</v>
      </c>
      <c r="N13" s="75"/>
    </row>
    <row r="14" spans="1:14" ht="24" customHeight="1" x14ac:dyDescent="0.25">
      <c r="A14" s="6"/>
      <c r="B14" s="57">
        <v>6</v>
      </c>
      <c r="C14" s="59" t="s">
        <v>19</v>
      </c>
      <c r="D14" s="60"/>
      <c r="E14" s="61"/>
      <c r="F14" s="15" t="str">
        <f ca="1">INDIRECT(ADDRESS(20,7))&amp;":"&amp;INDIRECT(ADDRESS(20,6))</f>
        <v>5:13</v>
      </c>
      <c r="G14" s="17" t="str">
        <f ca="1">INDIRECT(ADDRESS(30,7))&amp;":"&amp;INDIRECT(ADDRESS(30,6))</f>
        <v>2:13</v>
      </c>
      <c r="H14" s="17" t="str">
        <f ca="1">INDIRECT(ADDRESS(40,7))&amp;":"&amp;INDIRECT(ADDRESS(40,6))</f>
        <v>6:13</v>
      </c>
      <c r="I14" s="17" t="str">
        <f ca="1">INDIRECT(ADDRESS(25,6))&amp;":"&amp;INDIRECT(ADDRESS(25,7))</f>
        <v>4:13</v>
      </c>
      <c r="J14" s="17" t="str">
        <f ca="1">INDIRECT(ADDRESS(35,6))&amp;":"&amp;INDIRECT(ADDRESS(35,7))</f>
        <v>13:4</v>
      </c>
      <c r="K14" s="21" t="s">
        <v>4</v>
      </c>
      <c r="L14" s="65">
        <f ca="1">IF(COUNT(F15:K15)=0,"",COUNTIF(F15:K15,"&gt;0")+0.5*COUNTIF(F15:K15,0))</f>
        <v>1</v>
      </c>
      <c r="M14" s="13"/>
      <c r="N14" s="67">
        <v>5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-8</v>
      </c>
      <c r="G15" s="23">
        <f ca="1">IF(LEN(INDIRECT(ADDRESS(ROW()-1, COLUMN())))=1,"",INDIRECT(ADDRESS(30,7))-INDIRECT(ADDRESS(30,6)))</f>
        <v>-11</v>
      </c>
      <c r="H15" s="23">
        <f ca="1">IF(LEN(INDIRECT(ADDRESS(ROW()-1, COLUMN())))=1,"",INDIRECT(ADDRESS(40,7))-INDIRECT(ADDRESS(40,6)))</f>
        <v>-7</v>
      </c>
      <c r="I15" s="23">
        <f ca="1">IF(LEN(INDIRECT(ADDRESS(ROW()-1, COLUMN())))=1,"",INDIRECT(ADDRESS(25,6))-INDIRECT(ADDRESS(25,7)))</f>
        <v>-9</v>
      </c>
      <c r="J15" s="23">
        <f ca="1">IF(LEN(INDIRECT(ADDRESS(ROW()-1, COLUMN())))=1,"",INDIRECT(ADDRESS(35,6))-INDIRECT(ADDRESS(35,7)))</f>
        <v>9</v>
      </c>
      <c r="K15" s="24" t="s">
        <v>4</v>
      </c>
      <c r="L15" s="66"/>
      <c r="M15" s="23">
        <f ca="1">IF(COUNT(F15:K15)=0,"",SUM(F15:K15))</f>
        <v>-26</v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Судник В.</v>
      </c>
      <c r="D20" s="53"/>
      <c r="E20" s="54"/>
      <c r="F20" s="25">
        <v>13</v>
      </c>
      <c r="G20" s="26">
        <v>5</v>
      </c>
      <c r="H20" s="55" t="str">
        <f ca="1">IF(ISBLANK(INDIRECT(ADDRESS(K20*2+2,3))),"",INDIRECT(ADDRESS(K20*2+2,3)))</f>
        <v>Жиляев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Бахтурин</v>
      </c>
      <c r="D21" s="53"/>
      <c r="E21" s="54"/>
      <c r="F21" s="25">
        <v>13</v>
      </c>
      <c r="G21" s="26">
        <v>8</v>
      </c>
      <c r="H21" s="55" t="str">
        <f ca="1">IF(ISBLANK(INDIRECT(ADDRESS(K21*2+2,3))),"",INDIRECT(ADDRESS(K21*2+2,3)))</f>
        <v>Бондарь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Костин И</v>
      </c>
      <c r="D22" s="53"/>
      <c r="E22" s="54"/>
      <c r="F22" s="25">
        <v>12</v>
      </c>
      <c r="G22" s="26">
        <v>10</v>
      </c>
      <c r="H22" s="55" t="str">
        <f ca="1">IF(ISBLANK(INDIRECT(ADDRESS(K22*2+2,3))),"",INDIRECT(ADDRESS(K22*2+2,3)))</f>
        <v>Судник К.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Жиляев</v>
      </c>
      <c r="D25" s="53"/>
      <c r="E25" s="54"/>
      <c r="F25" s="25">
        <v>4</v>
      </c>
      <c r="G25" s="26">
        <v>13</v>
      </c>
      <c r="H25" s="55" t="str">
        <f ca="1">IF(ISBLANK(INDIRECT(ADDRESS(K25*2+2,3))),"",INDIRECT(ADDRESS(K25*2+2,3)))</f>
        <v>Судник К.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Бондарь</v>
      </c>
      <c r="D26" s="53"/>
      <c r="E26" s="54"/>
      <c r="F26" s="25">
        <v>6</v>
      </c>
      <c r="G26" s="26">
        <v>13</v>
      </c>
      <c r="H26" s="55" t="str">
        <f ca="1">IF(ISBLANK(INDIRECT(ADDRESS(K26*2+2,3))),"",INDIRECT(ADDRESS(K26*2+2,3)))</f>
        <v>Костин И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Судник В.</v>
      </c>
      <c r="D27" s="53"/>
      <c r="E27" s="54"/>
      <c r="F27" s="25">
        <v>13</v>
      </c>
      <c r="G27" s="26">
        <v>8</v>
      </c>
      <c r="H27" s="55" t="str">
        <f ca="1">IF(ISBLANK(INDIRECT(ADDRESS(K27*2+2,3))),"",INDIRECT(ADDRESS(K27*2+2,3)))</f>
        <v>Бахтурин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Бахтурин</v>
      </c>
      <c r="D30" s="53"/>
      <c r="E30" s="54"/>
      <c r="F30" s="25">
        <v>13</v>
      </c>
      <c r="G30" s="26">
        <v>2</v>
      </c>
      <c r="H30" s="55" t="str">
        <f ca="1">IF(ISBLANK(INDIRECT(ADDRESS(K30*2+2,3))),"",INDIRECT(ADDRESS(K30*2+2,3)))</f>
        <v>Жиляев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Костин И</v>
      </c>
      <c r="D31" s="53"/>
      <c r="E31" s="54"/>
      <c r="F31" s="25">
        <v>4</v>
      </c>
      <c r="G31" s="26">
        <v>13</v>
      </c>
      <c r="H31" s="55" t="str">
        <f ca="1">IF(ISBLANK(INDIRECT(ADDRESS(K31*2+2,3))),"",INDIRECT(ADDRESS(K31*2+2,3)))</f>
        <v>Судник В.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Судник К.</v>
      </c>
      <c r="D32" s="53"/>
      <c r="E32" s="54"/>
      <c r="F32" s="25">
        <v>8</v>
      </c>
      <c r="G32" s="26">
        <v>10</v>
      </c>
      <c r="H32" s="55" t="str">
        <f ca="1">IF(ISBLANK(INDIRECT(ADDRESS(K32*2+2,3))),"",INDIRECT(ADDRESS(K32*2+2,3)))</f>
        <v>Бондарь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Жиляев</v>
      </c>
      <c r="D35" s="53"/>
      <c r="E35" s="54"/>
      <c r="F35" s="25">
        <v>13</v>
      </c>
      <c r="G35" s="26">
        <v>4</v>
      </c>
      <c r="H35" s="55" t="str">
        <f ca="1">IF(ISBLANK(INDIRECT(ADDRESS(K35*2+2,3))),"",INDIRECT(ADDRESS(K35*2+2,3)))</f>
        <v>Бондарь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Судник В.</v>
      </c>
      <c r="D36" s="53"/>
      <c r="E36" s="54"/>
      <c r="F36" s="25">
        <v>13</v>
      </c>
      <c r="G36" s="26">
        <v>4</v>
      </c>
      <c r="H36" s="55" t="str">
        <f ca="1">IF(ISBLANK(INDIRECT(ADDRESS(K36*2+2,3))),"",INDIRECT(ADDRESS(K36*2+2,3)))</f>
        <v>Судник К.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Бахтурин</v>
      </c>
      <c r="D37" s="53"/>
      <c r="E37" s="54"/>
      <c r="F37" s="25">
        <v>9</v>
      </c>
      <c r="G37" s="26">
        <v>10</v>
      </c>
      <c r="H37" s="55" t="str">
        <f ca="1">IF(ISBLANK(INDIRECT(ADDRESS(K37*2+2,3))),"",INDIRECT(ADDRESS(K37*2+2,3)))</f>
        <v>Костин И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Костин И</v>
      </c>
      <c r="D40" s="53"/>
      <c r="E40" s="54"/>
      <c r="F40" s="25">
        <v>13</v>
      </c>
      <c r="G40" s="26">
        <v>6</v>
      </c>
      <c r="H40" s="55" t="str">
        <f ca="1">IF(ISBLANK(INDIRECT(ADDRESS(K40*2+2,3))),"",INDIRECT(ADDRESS(K40*2+2,3)))</f>
        <v>Жиляев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Судник К.</v>
      </c>
      <c r="D41" s="53"/>
      <c r="E41" s="54"/>
      <c r="F41" s="25">
        <v>13</v>
      </c>
      <c r="G41" s="26">
        <v>9</v>
      </c>
      <c r="H41" s="55" t="str">
        <f ca="1">IF(ISBLANK(INDIRECT(ADDRESS(K41*2+2,3))),"",INDIRECT(ADDRESS(K41*2+2,3)))</f>
        <v>Бахтурин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Бондарь</v>
      </c>
      <c r="D42" s="53"/>
      <c r="E42" s="54"/>
      <c r="F42" s="25">
        <v>5</v>
      </c>
      <c r="G42" s="26">
        <v>13</v>
      </c>
      <c r="H42" s="55" t="str">
        <f ca="1">IF(ISBLANK(INDIRECT(ADDRESS(K42*2+2,3))),"",INDIRECT(ADDRESS(K42*2+2,3)))</f>
        <v>Судник В.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O7" sqref="O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45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42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 t="s">
        <v>46</v>
      </c>
      <c r="B4" s="82">
        <v>1</v>
      </c>
      <c r="C4" s="96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>Судник К.</v>
      </c>
      <c r="D4" s="97"/>
      <c r="E4" s="98"/>
      <c r="F4" s="8" t="s">
        <v>4</v>
      </c>
      <c r="G4" s="9" t="str">
        <f ca="1">INDIRECT(ADDRESS(27,6))&amp;":"&amp;INDIRECT(ADDRESS(27,7))</f>
        <v>12:11</v>
      </c>
      <c r="H4" s="9" t="str">
        <f ca="1">INDIRECT(ADDRESS(31,7))&amp;":"&amp;INDIRECT(ADDRESS(31,6))</f>
        <v>5:13</v>
      </c>
      <c r="I4" s="9" t="str">
        <f ca="1">INDIRECT(ADDRESS(36,6))&amp;":"&amp;INDIRECT(ADDRESS(36,7))</f>
        <v>6:13</v>
      </c>
      <c r="J4" s="9" t="str">
        <f ca="1">INDIRECT(ADDRESS(42,7))&amp;":"&amp;INDIRECT(ADDRESS(42,6))</f>
        <v>13:8</v>
      </c>
      <c r="K4" s="10" t="str">
        <f ca="1">INDIRECT(ADDRESS(20,6))&amp;":"&amp;INDIRECT(ADDRESS(20,7))</f>
        <v>6:13</v>
      </c>
      <c r="L4" s="89">
        <f ca="1">IF(COUNT(F5:K5)=0,"",COUNTIF(F5:K5,"&gt;0")+0.5*COUNTIF(F5:K5,0))</f>
        <v>2</v>
      </c>
      <c r="M4" s="11">
        <v>-7</v>
      </c>
      <c r="N4" s="101">
        <v>5</v>
      </c>
    </row>
    <row r="5" spans="1:14" ht="24" customHeight="1" thickBot="1" x14ac:dyDescent="0.3">
      <c r="A5" s="6">
        <v>3</v>
      </c>
      <c r="B5" s="69"/>
      <c r="C5" s="59"/>
      <c r="D5" s="60"/>
      <c r="E5" s="61"/>
      <c r="F5" s="12" t="s">
        <v>4</v>
      </c>
      <c r="G5" s="13">
        <f ca="1">IF(LEN(INDIRECT(ADDRESS(ROW()-1, COLUMN())))=1,"",INDIRECT(ADDRESS(27,6))-INDIRECT(ADDRESS(27,7)))</f>
        <v>1</v>
      </c>
      <c r="H5" s="13">
        <f ca="1">IF(LEN(INDIRECT(ADDRESS(ROW()-1, COLUMN())))=1,"",INDIRECT(ADDRESS(31,7))-INDIRECT(ADDRESS(31,6)))</f>
        <v>-8</v>
      </c>
      <c r="I5" s="13">
        <f ca="1">IF(LEN(INDIRECT(ADDRESS(ROW()-1, COLUMN())))=1,"",INDIRECT(ADDRESS(36,6))-INDIRECT(ADDRESS(36,7)))</f>
        <v>-7</v>
      </c>
      <c r="J5" s="13">
        <f ca="1">IF(LEN(INDIRECT(ADDRESS(ROW()-1, COLUMN())))=1,"",INDIRECT(ADDRESS(42,7))-INDIRECT(ADDRESS(42,6)))</f>
        <v>5</v>
      </c>
      <c r="K5" s="14">
        <f ca="1">IF(LEN(INDIRECT(ADDRESS(ROW()-1, COLUMN())))=1,"",INDIRECT(ADDRESS(20,6))-INDIRECT(ADDRESS(20,7)))</f>
        <v>-7</v>
      </c>
      <c r="L5" s="65"/>
      <c r="M5" s="13">
        <f ca="1">IF(COUNT(F5:K5)=0,"",SUM(F5:K5))</f>
        <v>-16</v>
      </c>
      <c r="N5" s="100"/>
    </row>
    <row r="6" spans="1:14" ht="24" customHeight="1" x14ac:dyDescent="0.25">
      <c r="A6" s="6" t="s">
        <v>47</v>
      </c>
      <c r="B6" s="57">
        <v>2</v>
      </c>
      <c r="C6" s="96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>Денисов</v>
      </c>
      <c r="D6" s="97"/>
      <c r="E6" s="98"/>
      <c r="F6" s="15" t="str">
        <f ca="1">INDIRECT(ADDRESS(27,7))&amp;":"&amp;INDIRECT(ADDRESS(27,6))</f>
        <v>11:12</v>
      </c>
      <c r="G6" s="16" t="s">
        <v>4</v>
      </c>
      <c r="H6" s="17" t="str">
        <f ca="1">INDIRECT(ADDRESS(37,6))&amp;":"&amp;INDIRECT(ADDRESS(37,7))</f>
        <v>13:6</v>
      </c>
      <c r="I6" s="17" t="str">
        <f ca="1">INDIRECT(ADDRESS(41,7))&amp;":"&amp;INDIRECT(ADDRESS(41,6))</f>
        <v>10:13</v>
      </c>
      <c r="J6" s="17" t="str">
        <f ca="1">INDIRECT(ADDRESS(21,6))&amp;":"&amp;INDIRECT(ADDRESS(21,7))</f>
        <v>13:7</v>
      </c>
      <c r="K6" s="18" t="str">
        <f ca="1">INDIRECT(ADDRESS(30,6))&amp;":"&amp;INDIRECT(ADDRESS(30,7))</f>
        <v>8:13</v>
      </c>
      <c r="L6" s="65">
        <f ca="1">IF(COUNT(F7:K7)=0,"",COUNTIF(F7:K7,"&gt;0")+0.5*COUNTIF(F7:K7,0))</f>
        <v>2</v>
      </c>
      <c r="M6" s="13">
        <v>6</v>
      </c>
      <c r="N6" s="99">
        <v>3</v>
      </c>
    </row>
    <row r="7" spans="1:14" ht="24" customHeight="1" thickBot="1" x14ac:dyDescent="0.3">
      <c r="A7" s="6">
        <v>2</v>
      </c>
      <c r="B7" s="69"/>
      <c r="C7" s="59"/>
      <c r="D7" s="60"/>
      <c r="E7" s="61"/>
      <c r="F7" s="19">
        <f ca="1">IF(LEN(INDIRECT(ADDRESS(ROW()-1, COLUMN())))=1,"",INDIRECT(ADDRESS(27,7))-INDIRECT(ADDRESS(27,6)))</f>
        <v>-1</v>
      </c>
      <c r="G7" s="20" t="s">
        <v>4</v>
      </c>
      <c r="H7" s="13">
        <f ca="1">IF(LEN(INDIRECT(ADDRESS(ROW()-1, COLUMN())))=1,"",INDIRECT(ADDRESS(37,6))-INDIRECT(ADDRESS(37,7)))</f>
        <v>7</v>
      </c>
      <c r="I7" s="13">
        <f ca="1">IF(LEN(INDIRECT(ADDRESS(ROW()-1, COLUMN())))=1,"",INDIRECT(ADDRESS(41,7))-INDIRECT(ADDRESS(41,6)))</f>
        <v>-3</v>
      </c>
      <c r="J7" s="13">
        <f ca="1">IF(LEN(INDIRECT(ADDRESS(ROW()-1, COLUMN())))=1,"",INDIRECT(ADDRESS(21,6))-INDIRECT(ADDRESS(21,7)))</f>
        <v>6</v>
      </c>
      <c r="K7" s="14">
        <f ca="1">IF(LEN(INDIRECT(ADDRESS(ROW()-1, COLUMN())))=1,"",INDIRECT(ADDRESS(30,6))-INDIRECT(ADDRESS(30,7)))</f>
        <v>-5</v>
      </c>
      <c r="L7" s="65"/>
      <c r="M7" s="13">
        <f ca="1">IF(COUNT(F7:K7)=0,"",SUM(F7:K7))</f>
        <v>4</v>
      </c>
      <c r="N7" s="100"/>
    </row>
    <row r="8" spans="1:14" ht="24" customHeight="1" x14ac:dyDescent="0.25">
      <c r="A8" s="6" t="s">
        <v>48</v>
      </c>
      <c r="B8" s="57">
        <v>3</v>
      </c>
      <c r="C8" s="96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>Трофимов Д</v>
      </c>
      <c r="D8" s="97"/>
      <c r="E8" s="98"/>
      <c r="F8" s="15" t="str">
        <f ca="1">INDIRECT(ADDRESS(31,6))&amp;":"&amp;INDIRECT(ADDRESS(31,7))</f>
        <v>13:5</v>
      </c>
      <c r="G8" s="17" t="str">
        <f ca="1">INDIRECT(ADDRESS(37,7))&amp;":"&amp;INDIRECT(ADDRESS(37,6))</f>
        <v>6:13</v>
      </c>
      <c r="H8" s="16" t="s">
        <v>4</v>
      </c>
      <c r="I8" s="17" t="str">
        <f ca="1">INDIRECT(ADDRESS(22,6))&amp;":"&amp;INDIRECT(ADDRESS(22,7))</f>
        <v>8:13</v>
      </c>
      <c r="J8" s="17" t="str">
        <f ca="1">INDIRECT(ADDRESS(26,7))&amp;":"&amp;INDIRECT(ADDRESS(26,6))</f>
        <v>13:4</v>
      </c>
      <c r="K8" s="18" t="str">
        <f ca="1">INDIRECT(ADDRESS(40,6))&amp;":"&amp;INDIRECT(ADDRESS(40,7))</f>
        <v>7:13</v>
      </c>
      <c r="L8" s="65">
        <f ca="1">IF(COUNT(F9:K9)=0,"",COUNTIF(F9:K9,"&gt;0")+0.5*COUNTIF(F9:K9,0))</f>
        <v>2</v>
      </c>
      <c r="M8" s="13">
        <v>1</v>
      </c>
      <c r="N8" s="99">
        <v>4</v>
      </c>
    </row>
    <row r="9" spans="1:14" ht="24" customHeight="1" thickBot="1" x14ac:dyDescent="0.3">
      <c r="A9" s="6">
        <v>3</v>
      </c>
      <c r="B9" s="69"/>
      <c r="C9" s="59"/>
      <c r="D9" s="60"/>
      <c r="E9" s="61"/>
      <c r="F9" s="19">
        <f ca="1">IF(LEN(INDIRECT(ADDRESS(ROW()-1, COLUMN())))=1,"",INDIRECT(ADDRESS(31,6))-INDIRECT(ADDRESS(31,7)))</f>
        <v>8</v>
      </c>
      <c r="G9" s="13">
        <f ca="1">IF(LEN(INDIRECT(ADDRESS(ROW()-1, COLUMN())))=1,"",INDIRECT(ADDRESS(37,7))-INDIRECT(ADDRESS(37,6)))</f>
        <v>-7</v>
      </c>
      <c r="H9" s="20" t="s">
        <v>4</v>
      </c>
      <c r="I9" s="13">
        <f ca="1">IF(LEN(INDIRECT(ADDRESS(ROW()-1, COLUMN())))=1,"",INDIRECT(ADDRESS(22,6))-INDIRECT(ADDRESS(22,7)))</f>
        <v>-5</v>
      </c>
      <c r="J9" s="13">
        <f ca="1">IF(LEN(INDIRECT(ADDRESS(ROW()-1, COLUMN())))=1,"",INDIRECT(ADDRESS(26,7))-INDIRECT(ADDRESS(26,6)))</f>
        <v>9</v>
      </c>
      <c r="K9" s="14">
        <f ca="1">IF(LEN(INDIRECT(ADDRESS(ROW()-1, COLUMN())))=1,"",INDIRECT(ADDRESS(40,6))-INDIRECT(ADDRESS(40,7)))</f>
        <v>-6</v>
      </c>
      <c r="L9" s="65"/>
      <c r="M9" s="13">
        <f ca="1">IF(COUNT(F9:K9)=0,"",SUM(F9:K9))</f>
        <v>-1</v>
      </c>
      <c r="N9" s="100"/>
    </row>
    <row r="10" spans="1:14" ht="24" customHeight="1" x14ac:dyDescent="0.25">
      <c r="A10" s="6" t="s">
        <v>49</v>
      </c>
      <c r="B10" s="57">
        <v>4</v>
      </c>
      <c r="C10" s="83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>Ялынский</v>
      </c>
      <c r="D10" s="84"/>
      <c r="E10" s="85"/>
      <c r="F10" s="15" t="str">
        <f ca="1">INDIRECT(ADDRESS(36,7))&amp;":"&amp;INDIRECT(ADDRESS(36,6))</f>
        <v>13:6</v>
      </c>
      <c r="G10" s="17" t="str">
        <f ca="1">INDIRECT(ADDRESS(41,6))&amp;":"&amp;INDIRECT(ADDRESS(41,7))</f>
        <v>13:10</v>
      </c>
      <c r="H10" s="17" t="str">
        <f ca="1">INDIRECT(ADDRESS(22,7))&amp;":"&amp;INDIRECT(ADDRESS(22,6))</f>
        <v>13:8</v>
      </c>
      <c r="I10" s="16" t="s">
        <v>4</v>
      </c>
      <c r="J10" s="17" t="str">
        <f ca="1">INDIRECT(ADDRESS(32,6))&amp;":"&amp;INDIRECT(ADDRESS(32,7))</f>
        <v>13:6</v>
      </c>
      <c r="K10" s="18" t="str">
        <f ca="1">INDIRECT(ADDRESS(25,7))&amp;":"&amp;INDIRECT(ADDRESS(25,6))</f>
        <v>2:13</v>
      </c>
      <c r="L10" s="65">
        <f ca="1">IF(COUNT(F11:K11)=0,"",COUNTIF(F11:K11,"&gt;0")+0.5*COUNTIF(F11:K11,0))</f>
        <v>4</v>
      </c>
      <c r="M10" s="13"/>
      <c r="N10" s="94">
        <v>2</v>
      </c>
    </row>
    <row r="11" spans="1:14" ht="24" customHeight="1" thickBot="1" x14ac:dyDescent="0.3">
      <c r="A11" s="6">
        <v>2</v>
      </c>
      <c r="B11" s="69"/>
      <c r="C11" s="86"/>
      <c r="D11" s="87"/>
      <c r="E11" s="88"/>
      <c r="F11" s="19">
        <f ca="1">IF(LEN(INDIRECT(ADDRESS(ROW()-1, COLUMN())))=1,"",INDIRECT(ADDRESS(36,7))-INDIRECT(ADDRESS(36,6)))</f>
        <v>7</v>
      </c>
      <c r="G11" s="13">
        <f ca="1">IF(LEN(INDIRECT(ADDRESS(ROW()-1, COLUMN())))=1,"",INDIRECT(ADDRESS(41,6))-INDIRECT(ADDRESS(41,7)))</f>
        <v>3</v>
      </c>
      <c r="H11" s="13">
        <f ca="1">IF(LEN(INDIRECT(ADDRESS(ROW()-1, COLUMN())))=1,"",INDIRECT(ADDRESS(22,7))-INDIRECT(ADDRESS(22,6)))</f>
        <v>5</v>
      </c>
      <c r="I11" s="20" t="s">
        <v>4</v>
      </c>
      <c r="J11" s="13">
        <f ca="1">IF(LEN(INDIRECT(ADDRESS(ROW()-1, COLUMN())))=1,"",INDIRECT(ADDRESS(32,6))-INDIRECT(ADDRESS(32,7)))</f>
        <v>7</v>
      </c>
      <c r="K11" s="14">
        <f ca="1">IF(LEN(INDIRECT(ADDRESS(ROW()-1, COLUMN())))=1,"",INDIRECT(ADDRESS(25,7))-INDIRECT(ADDRESS(25,6)))</f>
        <v>-11</v>
      </c>
      <c r="L11" s="65"/>
      <c r="M11" s="13">
        <f ca="1">IF(COUNT(F11:K11)=0,"",SUM(F11:K11))</f>
        <v>11</v>
      </c>
      <c r="N11" s="77"/>
    </row>
    <row r="12" spans="1:14" ht="24" customHeight="1" x14ac:dyDescent="0.25">
      <c r="A12" s="6" t="s">
        <v>50</v>
      </c>
      <c r="B12" s="57">
        <v>5</v>
      </c>
      <c r="C12" s="96" t="str">
        <f ca="1">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</f>
        <v>Комарова</v>
      </c>
      <c r="D12" s="97"/>
      <c r="E12" s="98"/>
      <c r="F12" s="15" t="str">
        <f ca="1">INDIRECT(ADDRESS(42,6))&amp;":"&amp;INDIRECT(ADDRESS(42,7))</f>
        <v>8:13</v>
      </c>
      <c r="G12" s="17" t="str">
        <f ca="1">INDIRECT(ADDRESS(21,7))&amp;":"&amp;INDIRECT(ADDRESS(21,6))</f>
        <v>7:13</v>
      </c>
      <c r="H12" s="17" t="str">
        <f ca="1">INDIRECT(ADDRESS(26,6))&amp;":"&amp;INDIRECT(ADDRESS(26,7))</f>
        <v>4:13</v>
      </c>
      <c r="I12" s="17" t="str">
        <f ca="1">INDIRECT(ADDRESS(32,7))&amp;":"&amp;INDIRECT(ADDRESS(32,6))</f>
        <v>6:13</v>
      </c>
      <c r="J12" s="16" t="s">
        <v>4</v>
      </c>
      <c r="K12" s="18" t="str">
        <f ca="1">INDIRECT(ADDRESS(35,7))&amp;":"&amp;INDIRECT(ADDRESS(35,6))</f>
        <v>7:13</v>
      </c>
      <c r="L12" s="65">
        <f ca="1">IF(COUNT(F13:K13)=0,"",COUNTIF(F13:K13,"&gt;0")+0.5*COUNTIF(F13:K13,0))</f>
        <v>0</v>
      </c>
      <c r="M12" s="13"/>
      <c r="N12" s="67">
        <v>6</v>
      </c>
    </row>
    <row r="13" spans="1:14" ht="24" customHeight="1" thickBot="1" x14ac:dyDescent="0.3">
      <c r="A13" s="6">
        <v>3</v>
      </c>
      <c r="B13" s="69"/>
      <c r="C13" s="59"/>
      <c r="D13" s="60"/>
      <c r="E13" s="61"/>
      <c r="F13" s="19">
        <f ca="1">IF(LEN(INDIRECT(ADDRESS(ROW()-1, COLUMN())))=1,"",INDIRECT(ADDRESS(42,6))-INDIRECT(ADDRESS(42,7)))</f>
        <v>-5</v>
      </c>
      <c r="G13" s="13">
        <f ca="1">IF(LEN(INDIRECT(ADDRESS(ROW()-1, COLUMN())))=1,"",INDIRECT(ADDRESS(21,7))-INDIRECT(ADDRESS(21,6)))</f>
        <v>-6</v>
      </c>
      <c r="H13" s="13">
        <f ca="1">IF(LEN(INDIRECT(ADDRESS(ROW()-1, COLUMN())))=1,"",INDIRECT(ADDRESS(26,6))-INDIRECT(ADDRESS(26,7)))</f>
        <v>-9</v>
      </c>
      <c r="I13" s="13">
        <f ca="1">IF(LEN(INDIRECT(ADDRESS(ROW()-1, COLUMN())))=1,"",INDIRECT(ADDRESS(32,7))-INDIRECT(ADDRESS(32,6)))</f>
        <v>-7</v>
      </c>
      <c r="J13" s="20" t="s">
        <v>4</v>
      </c>
      <c r="K13" s="14">
        <f ca="1">IF(LEN(INDIRECT(ADDRESS(ROW()-1, COLUMN())))=1,"",INDIRECT(ADDRESS(35,7))-INDIRECT(ADDRESS(35,6)))</f>
        <v>-6</v>
      </c>
      <c r="L13" s="65"/>
      <c r="M13" s="13">
        <f ca="1">IF(COUNT(F13:K13)=0,"",SUM(F13:K13))</f>
        <v>-33</v>
      </c>
      <c r="N13" s="75"/>
    </row>
    <row r="14" spans="1:14" ht="24" customHeight="1" x14ac:dyDescent="0.25">
      <c r="A14" s="6" t="s">
        <v>51</v>
      </c>
      <c r="B14" s="57">
        <v>6</v>
      </c>
      <c r="C14" s="83" t="str">
        <f ca="1">IF(LEFT(A14,1)="X",IFERROR(INDIRECT(ADDRESS(MATCH(A15,OFFSET(INDIRECT(ADDRESS(1,3,,,A14)),0,0,200,1),0),2,,,A14)),""),IFERROR(INDIRECT(ADDRESS(MATCH(A15,OFFSET(INDIRECT(ADDRESS(3,2,,,A14)),1,6+MAX(OFFSET(INDIRECT(ADDRESS(3,2,,,A14)),0,0,1,20)),2*MAX(OFFSET(INDIRECT(ADDRESS(3,2,,,A14)),0,0,1,20)),1),0)+3,3,,,A14)),""))</f>
        <v>Артюхина</v>
      </c>
      <c r="D14" s="84"/>
      <c r="E14" s="85"/>
      <c r="F14" s="15" t="str">
        <f ca="1">INDIRECT(ADDRESS(20,7))&amp;":"&amp;INDIRECT(ADDRESS(20,6))</f>
        <v>13:6</v>
      </c>
      <c r="G14" s="17" t="str">
        <f ca="1">INDIRECT(ADDRESS(30,7))&amp;":"&amp;INDIRECT(ADDRESS(30,6))</f>
        <v>13:8</v>
      </c>
      <c r="H14" s="17" t="str">
        <f ca="1">INDIRECT(ADDRESS(40,7))&amp;":"&amp;INDIRECT(ADDRESS(40,6))</f>
        <v>13:7</v>
      </c>
      <c r="I14" s="17" t="str">
        <f ca="1">INDIRECT(ADDRESS(25,6))&amp;":"&amp;INDIRECT(ADDRESS(25,7))</f>
        <v>13:2</v>
      </c>
      <c r="J14" s="17" t="str">
        <f ca="1">INDIRECT(ADDRESS(35,6))&amp;":"&amp;INDIRECT(ADDRESS(35,7))</f>
        <v>13:7</v>
      </c>
      <c r="K14" s="21" t="s">
        <v>4</v>
      </c>
      <c r="L14" s="65">
        <f ca="1">IF(COUNT(F15:K15)=0,"",COUNTIF(F15:K15,"&gt;0")+0.5*COUNTIF(F15:K15,0))</f>
        <v>5</v>
      </c>
      <c r="M14" s="13"/>
      <c r="N14" s="94">
        <v>1</v>
      </c>
    </row>
    <row r="15" spans="1:14" ht="24" customHeight="1" thickBot="1" x14ac:dyDescent="0.3">
      <c r="A15" s="6">
        <v>2</v>
      </c>
      <c r="B15" s="58"/>
      <c r="C15" s="86"/>
      <c r="D15" s="87"/>
      <c r="E15" s="88"/>
      <c r="F15" s="22">
        <f ca="1">IF(LEN(INDIRECT(ADDRESS(ROW()-1, COLUMN())))=1,"",INDIRECT(ADDRESS(20,7))-INDIRECT(ADDRESS(20,6)))</f>
        <v>7</v>
      </c>
      <c r="G15" s="23">
        <f ca="1">IF(LEN(INDIRECT(ADDRESS(ROW()-1, COLUMN())))=1,"",INDIRECT(ADDRESS(30,7))-INDIRECT(ADDRESS(30,6)))</f>
        <v>5</v>
      </c>
      <c r="H15" s="23">
        <f ca="1">IF(LEN(INDIRECT(ADDRESS(ROW()-1, COLUMN())))=1,"",INDIRECT(ADDRESS(40,7))-INDIRECT(ADDRESS(40,6)))</f>
        <v>6</v>
      </c>
      <c r="I15" s="23">
        <f ca="1">IF(LEN(INDIRECT(ADDRESS(ROW()-1, COLUMN())))=1,"",INDIRECT(ADDRESS(25,6))-INDIRECT(ADDRESS(25,7)))</f>
        <v>11</v>
      </c>
      <c r="J15" s="23">
        <f ca="1">IF(LEN(INDIRECT(ADDRESS(ROW()-1, COLUMN())))=1,"",INDIRECT(ADDRESS(35,6))-INDIRECT(ADDRESS(35,7)))</f>
        <v>6</v>
      </c>
      <c r="K15" s="24" t="s">
        <v>4</v>
      </c>
      <c r="L15" s="66"/>
      <c r="M15" s="23">
        <f ca="1">IF(COUNT(F15:K15)=0,"",SUM(F15:K15))</f>
        <v>35</v>
      </c>
      <c r="N15" s="102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Судник К.</v>
      </c>
      <c r="D20" s="53"/>
      <c r="E20" s="54"/>
      <c r="F20" s="25">
        <v>6</v>
      </c>
      <c r="G20" s="26">
        <v>13</v>
      </c>
      <c r="H20" s="55" t="str">
        <f ca="1">IF(ISBLANK(INDIRECT(ADDRESS(K20*2+2,3))),"",INDIRECT(ADDRESS(K20*2+2,3)))</f>
        <v>Артюхина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Денисов</v>
      </c>
      <c r="D21" s="53"/>
      <c r="E21" s="54"/>
      <c r="F21" s="25">
        <v>13</v>
      </c>
      <c r="G21" s="26">
        <v>7</v>
      </c>
      <c r="H21" s="55" t="str">
        <f ca="1">IF(ISBLANK(INDIRECT(ADDRESS(K21*2+2,3))),"",INDIRECT(ADDRESS(K21*2+2,3)))</f>
        <v>Комарова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Трофимов Д</v>
      </c>
      <c r="D22" s="53"/>
      <c r="E22" s="54"/>
      <c r="F22" s="25">
        <v>8</v>
      </c>
      <c r="G22" s="26">
        <v>13</v>
      </c>
      <c r="H22" s="55" t="str">
        <f ca="1">IF(ISBLANK(INDIRECT(ADDRESS(K22*2+2,3))),"",INDIRECT(ADDRESS(K22*2+2,3)))</f>
        <v>Ялынский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Артюхина</v>
      </c>
      <c r="D25" s="53"/>
      <c r="E25" s="54"/>
      <c r="F25" s="25">
        <v>13</v>
      </c>
      <c r="G25" s="26">
        <v>2</v>
      </c>
      <c r="H25" s="55" t="str">
        <f ca="1">IF(ISBLANK(INDIRECT(ADDRESS(K25*2+2,3))),"",INDIRECT(ADDRESS(K25*2+2,3)))</f>
        <v>Ялынский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Комарова</v>
      </c>
      <c r="D26" s="53"/>
      <c r="E26" s="54"/>
      <c r="F26" s="25">
        <v>4</v>
      </c>
      <c r="G26" s="26">
        <v>13</v>
      </c>
      <c r="H26" s="55" t="str">
        <f ca="1">IF(ISBLANK(INDIRECT(ADDRESS(K26*2+2,3))),"",INDIRECT(ADDRESS(K26*2+2,3)))</f>
        <v>Трофимов Д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Судник К.</v>
      </c>
      <c r="D27" s="53"/>
      <c r="E27" s="54"/>
      <c r="F27" s="25">
        <v>12</v>
      </c>
      <c r="G27" s="26">
        <v>11</v>
      </c>
      <c r="H27" s="55" t="str">
        <f ca="1">IF(ISBLANK(INDIRECT(ADDRESS(K27*2+2,3))),"",INDIRECT(ADDRESS(K27*2+2,3)))</f>
        <v>Денисов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Денисов</v>
      </c>
      <c r="D30" s="53"/>
      <c r="E30" s="54"/>
      <c r="F30" s="25">
        <v>8</v>
      </c>
      <c r="G30" s="26">
        <v>13</v>
      </c>
      <c r="H30" s="55" t="str">
        <f ca="1">IF(ISBLANK(INDIRECT(ADDRESS(K30*2+2,3))),"",INDIRECT(ADDRESS(K30*2+2,3)))</f>
        <v>Артюхина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Трофимов Д</v>
      </c>
      <c r="D31" s="53"/>
      <c r="E31" s="54"/>
      <c r="F31" s="25">
        <v>13</v>
      </c>
      <c r="G31" s="26">
        <v>5</v>
      </c>
      <c r="H31" s="55" t="str">
        <f ca="1">IF(ISBLANK(INDIRECT(ADDRESS(K31*2+2,3))),"",INDIRECT(ADDRESS(K31*2+2,3)))</f>
        <v>Судник К.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Ялынский</v>
      </c>
      <c r="D32" s="53"/>
      <c r="E32" s="54"/>
      <c r="F32" s="25">
        <v>13</v>
      </c>
      <c r="G32" s="26">
        <v>6</v>
      </c>
      <c r="H32" s="55" t="str">
        <f ca="1">IF(ISBLANK(INDIRECT(ADDRESS(K32*2+2,3))),"",INDIRECT(ADDRESS(K32*2+2,3)))</f>
        <v>Комарова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Артюхина</v>
      </c>
      <c r="D35" s="53"/>
      <c r="E35" s="54"/>
      <c r="F35" s="25">
        <v>13</v>
      </c>
      <c r="G35" s="26">
        <v>7</v>
      </c>
      <c r="H35" s="55" t="str">
        <f ca="1">IF(ISBLANK(INDIRECT(ADDRESS(K35*2+2,3))),"",INDIRECT(ADDRESS(K35*2+2,3)))</f>
        <v>Комарова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Судник К.</v>
      </c>
      <c r="D36" s="53"/>
      <c r="E36" s="54"/>
      <c r="F36" s="25">
        <v>6</v>
      </c>
      <c r="G36" s="26">
        <v>13</v>
      </c>
      <c r="H36" s="55" t="str">
        <f ca="1">IF(ISBLANK(INDIRECT(ADDRESS(K36*2+2,3))),"",INDIRECT(ADDRESS(K36*2+2,3)))</f>
        <v>Ялынский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Денисов</v>
      </c>
      <c r="D37" s="53"/>
      <c r="E37" s="54"/>
      <c r="F37" s="25">
        <v>13</v>
      </c>
      <c r="G37" s="26">
        <v>6</v>
      </c>
      <c r="H37" s="55" t="str">
        <f ca="1">IF(ISBLANK(INDIRECT(ADDRESS(K37*2+2,3))),"",INDIRECT(ADDRESS(K37*2+2,3)))</f>
        <v>Трофимов Д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Трофимов Д</v>
      </c>
      <c r="D40" s="53"/>
      <c r="E40" s="54"/>
      <c r="F40" s="25">
        <v>7</v>
      </c>
      <c r="G40" s="26">
        <v>13</v>
      </c>
      <c r="H40" s="55" t="str">
        <f ca="1">IF(ISBLANK(INDIRECT(ADDRESS(K40*2+2,3))),"",INDIRECT(ADDRESS(K40*2+2,3)))</f>
        <v>Артюхина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Ялынский</v>
      </c>
      <c r="D41" s="53"/>
      <c r="E41" s="54"/>
      <c r="F41" s="25">
        <v>13</v>
      </c>
      <c r="G41" s="26">
        <v>10</v>
      </c>
      <c r="H41" s="55" t="str">
        <f ca="1">IF(ISBLANK(INDIRECT(ADDRESS(K41*2+2,3))),"",INDIRECT(ADDRESS(K41*2+2,3)))</f>
        <v>Денисов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Комарова</v>
      </c>
      <c r="D42" s="53"/>
      <c r="E42" s="54"/>
      <c r="F42" s="25">
        <v>8</v>
      </c>
      <c r="G42" s="26">
        <v>13</v>
      </c>
      <c r="H42" s="55" t="str">
        <f ca="1">IF(ISBLANK(INDIRECT(ADDRESS(K42*2+2,3))),"",INDIRECT(ADDRESS(K42*2+2,3)))</f>
        <v>Судник К.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O15" sqref="O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3" ht="45" x14ac:dyDescent="0.35">
      <c r="B1" s="78" t="s">
        <v>68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66</v>
      </c>
    </row>
    <row r="2" spans="1:13" ht="15.75" thickBot="1" x14ac:dyDescent="0.3"/>
    <row r="3" spans="1:13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3">
        <v>3</v>
      </c>
      <c r="I3" s="3">
        <v>4</v>
      </c>
      <c r="J3" s="7" t="s">
        <v>1</v>
      </c>
      <c r="K3" s="2" t="s">
        <v>2</v>
      </c>
      <c r="L3" s="31" t="s">
        <v>3</v>
      </c>
    </row>
    <row r="4" spans="1:13" ht="21" x14ac:dyDescent="0.25">
      <c r="A4" s="6"/>
      <c r="B4" s="82">
        <v>1</v>
      </c>
      <c r="C4" s="96" t="s">
        <v>122</v>
      </c>
      <c r="D4" s="97"/>
      <c r="E4" s="98"/>
      <c r="F4" s="8" t="s">
        <v>4</v>
      </c>
      <c r="G4" s="9" t="str">
        <f ca="1">INDIRECT(ADDRESS(21,6))&amp;":"&amp;INDIRECT(ADDRESS(21,7))</f>
        <v>5:13</v>
      </c>
      <c r="H4" s="9" t="str">
        <f ca="1">INDIRECT(ADDRESS(25,7))&amp;":"&amp;INDIRECT(ADDRESS(25,6))</f>
        <v>9:13</v>
      </c>
      <c r="I4" s="10" t="str">
        <f ca="1">INDIRECT(ADDRESS(16,6))&amp;":"&amp;INDIRECT(ADDRESS(16,7))</f>
        <v>9:7</v>
      </c>
      <c r="J4" s="105">
        <f ca="1">IF(COUNT(F5:I5)=0,"",COUNTIF(F5:I5,"&gt;0")+0.5*COUNTIF(F5:I5,0))</f>
        <v>1</v>
      </c>
      <c r="K4" s="11"/>
      <c r="L4" s="103">
        <v>3</v>
      </c>
    </row>
    <row r="5" spans="1:13" ht="21" x14ac:dyDescent="0.25">
      <c r="A5" s="6"/>
      <c r="B5" s="69"/>
      <c r="C5" s="59"/>
      <c r="D5" s="60"/>
      <c r="E5" s="61"/>
      <c r="F5" s="12" t="s">
        <v>4</v>
      </c>
      <c r="G5" s="13">
        <f ca="1">IF(LEN(INDIRECT(ADDRESS(ROW()-1, COLUMN())))=1,"",INDIRECT(ADDRESS(21,6))-INDIRECT(ADDRESS(21,7)))</f>
        <v>-8</v>
      </c>
      <c r="H5" s="13">
        <f ca="1">IF(LEN(INDIRECT(ADDRESS(ROW()-1, COLUMN())))=1,"",INDIRECT(ADDRESS(25,7))-INDIRECT(ADDRESS(25,6)))</f>
        <v>-4</v>
      </c>
      <c r="I5" s="14">
        <f ca="1">IF(LEN(INDIRECT(ADDRESS(ROW()-1, COLUMN())))=1,"",INDIRECT(ADDRESS(16,6))-INDIRECT(ADDRESS(16,7)))</f>
        <v>2</v>
      </c>
      <c r="J5" s="106"/>
      <c r="K5" s="13">
        <f ca="1">IF(COUNT(F5:I5)=0,"",SUM(F5:I5))</f>
        <v>-10</v>
      </c>
      <c r="L5" s="104"/>
    </row>
    <row r="6" spans="1:13" ht="21" x14ac:dyDescent="0.25">
      <c r="A6" s="6"/>
      <c r="B6" s="57">
        <v>2</v>
      </c>
      <c r="C6" s="86" t="s">
        <v>123</v>
      </c>
      <c r="D6" s="87"/>
      <c r="E6" s="88"/>
      <c r="F6" s="15" t="str">
        <f ca="1">INDIRECT(ADDRESS(21,7))&amp;":"&amp;INDIRECT(ADDRESS(21,6))</f>
        <v>13:5</v>
      </c>
      <c r="G6" s="16" t="s">
        <v>4</v>
      </c>
      <c r="H6" s="17" t="str">
        <f ca="1">INDIRECT(ADDRESS(17,6))&amp;":"&amp;INDIRECT(ADDRESS(17,7))</f>
        <v>4:13</v>
      </c>
      <c r="I6" s="18" t="str">
        <f ca="1">INDIRECT(ADDRESS(24,6))&amp;":"&amp;INDIRECT(ADDRESS(24,7))</f>
        <v>13:8</v>
      </c>
      <c r="J6" s="106">
        <f ca="1">IF(COUNT(F7:I7)=0,"",COUNTIF(F7:I7,"&gt;0")+0.5*COUNTIF(F7:I7,0))</f>
        <v>2</v>
      </c>
      <c r="K6" s="13"/>
      <c r="L6" s="108">
        <v>2</v>
      </c>
    </row>
    <row r="7" spans="1:13" ht="21" x14ac:dyDescent="0.25">
      <c r="A7" s="6"/>
      <c r="B7" s="69"/>
      <c r="C7" s="86"/>
      <c r="D7" s="87"/>
      <c r="E7" s="88"/>
      <c r="F7" s="19">
        <f ca="1">IF(LEN(INDIRECT(ADDRESS(ROW()-1, COLUMN())))=1,"",INDIRECT(ADDRESS(21,7))-INDIRECT(ADDRESS(21,6)))</f>
        <v>8</v>
      </c>
      <c r="G7" s="20" t="s">
        <v>4</v>
      </c>
      <c r="H7" s="13">
        <f ca="1">IF(LEN(INDIRECT(ADDRESS(ROW()-1, COLUMN())))=1,"",INDIRECT(ADDRESS(17,6))-INDIRECT(ADDRESS(17,7)))</f>
        <v>-9</v>
      </c>
      <c r="I7" s="14">
        <f ca="1">IF(LEN(INDIRECT(ADDRESS(ROW()-1, COLUMN())))=1,"",INDIRECT(ADDRESS(24,6))-INDIRECT(ADDRESS(24,7)))</f>
        <v>5</v>
      </c>
      <c r="J7" s="106"/>
      <c r="K7" s="13">
        <f ca="1">IF(COUNT(F7:I7)=0,"",SUM(F7:I7))</f>
        <v>4</v>
      </c>
      <c r="L7" s="108"/>
    </row>
    <row r="8" spans="1:13" ht="21" x14ac:dyDescent="0.25">
      <c r="A8" s="6"/>
      <c r="B8" s="57">
        <v>3</v>
      </c>
      <c r="C8" s="86" t="s">
        <v>127</v>
      </c>
      <c r="D8" s="87"/>
      <c r="E8" s="88"/>
      <c r="F8" s="15" t="str">
        <f ca="1">INDIRECT(ADDRESS(25,6))&amp;":"&amp;INDIRECT(ADDRESS(25,7))</f>
        <v>13:9</v>
      </c>
      <c r="G8" s="17" t="str">
        <f ca="1">INDIRECT(ADDRESS(17,7))&amp;":"&amp;INDIRECT(ADDRESS(17,6))</f>
        <v>13:4</v>
      </c>
      <c r="H8" s="16" t="s">
        <v>4</v>
      </c>
      <c r="I8" s="18" t="str">
        <f ca="1">INDIRECT(ADDRESS(20,7))&amp;":"&amp;INDIRECT(ADDRESS(20,6))</f>
        <v>13:12</v>
      </c>
      <c r="J8" s="106">
        <f ca="1">IF(COUNT(F9:I9)=0,"",COUNTIF(F9:I9,"&gt;0")+0.5*COUNTIF(F9:I9,0))</f>
        <v>3</v>
      </c>
      <c r="K8" s="13"/>
      <c r="L8" s="108">
        <v>1</v>
      </c>
    </row>
    <row r="9" spans="1:13" ht="21" x14ac:dyDescent="0.25">
      <c r="A9" s="6"/>
      <c r="B9" s="69"/>
      <c r="C9" s="86"/>
      <c r="D9" s="87"/>
      <c r="E9" s="88"/>
      <c r="F9" s="19">
        <f ca="1">IF(LEN(INDIRECT(ADDRESS(ROW()-1, COLUMN())))=1,"",INDIRECT(ADDRESS(25,6))-INDIRECT(ADDRESS(25,7)))</f>
        <v>4</v>
      </c>
      <c r="G9" s="13">
        <f ca="1">IF(LEN(INDIRECT(ADDRESS(ROW()-1, COLUMN())))=1,"",INDIRECT(ADDRESS(17,7))-INDIRECT(ADDRESS(17,6)))</f>
        <v>9</v>
      </c>
      <c r="H9" s="20" t="s">
        <v>4</v>
      </c>
      <c r="I9" s="14">
        <f ca="1">IF(LEN(INDIRECT(ADDRESS(ROW()-1, COLUMN())))=1,"",INDIRECT(ADDRESS(20,7))-INDIRECT(ADDRESS(20,6)))</f>
        <v>1</v>
      </c>
      <c r="J9" s="106"/>
      <c r="K9" s="13">
        <f ca="1">IF(COUNT(F9:I9)=0,"",SUM(F9:I9))</f>
        <v>14</v>
      </c>
      <c r="L9" s="108"/>
    </row>
    <row r="10" spans="1:13" ht="21" x14ac:dyDescent="0.25">
      <c r="A10" s="6"/>
      <c r="B10" s="57">
        <v>4</v>
      </c>
      <c r="C10" s="59" t="s">
        <v>125</v>
      </c>
      <c r="D10" s="60"/>
      <c r="E10" s="61"/>
      <c r="F10" s="15" t="str">
        <f ca="1">INDIRECT(ADDRESS(16,7))&amp;":"&amp;INDIRECT(ADDRESS(16,6))</f>
        <v>7:9</v>
      </c>
      <c r="G10" s="17" t="str">
        <f ca="1">INDIRECT(ADDRESS(24,7))&amp;":"&amp;INDIRECT(ADDRESS(24,6))</f>
        <v>8:13</v>
      </c>
      <c r="H10" s="17" t="str">
        <f ca="1">INDIRECT(ADDRESS(20,6))&amp;":"&amp;INDIRECT(ADDRESS(20,7))</f>
        <v>12:13</v>
      </c>
      <c r="I10" s="21" t="s">
        <v>4</v>
      </c>
      <c r="J10" s="106">
        <f ca="1">IF(COUNT(F11:I11)=0,"",COUNTIF(F11:I11,"&gt;0")+0.5*COUNTIF(F11:I11,0))</f>
        <v>0</v>
      </c>
      <c r="K10" s="13"/>
      <c r="L10" s="104">
        <v>4</v>
      </c>
    </row>
    <row r="11" spans="1:13" ht="21.75" thickBot="1" x14ac:dyDescent="0.3">
      <c r="A11" s="6"/>
      <c r="B11" s="58"/>
      <c r="C11" s="62"/>
      <c r="D11" s="63"/>
      <c r="E11" s="64"/>
      <c r="F11" s="22">
        <f ca="1">IF(LEN(INDIRECT(ADDRESS(ROW()-1, COLUMN())))=1,"",INDIRECT(ADDRESS(16,7))-INDIRECT(ADDRESS(16,6)))</f>
        <v>-2</v>
      </c>
      <c r="G11" s="23">
        <f ca="1">IF(LEN(INDIRECT(ADDRESS(ROW()-1, COLUMN())))=1,"",INDIRECT(ADDRESS(24,7))-INDIRECT(ADDRESS(24,6)))</f>
        <v>-5</v>
      </c>
      <c r="H11" s="23">
        <f ca="1">IF(LEN(INDIRECT(ADDRESS(ROW()-1, COLUMN())))=1,"",INDIRECT(ADDRESS(20,6))-INDIRECT(ADDRESS(20,7)))</f>
        <v>-1</v>
      </c>
      <c r="I11" s="24" t="s">
        <v>4</v>
      </c>
      <c r="J11" s="109"/>
      <c r="K11" s="23">
        <f ca="1">IF(COUNT(F11:I11)=0,"",SUM(F11:I11))</f>
        <v>-8</v>
      </c>
      <c r="L11" s="107"/>
    </row>
    <row r="15" spans="1:13" ht="21.75" thickBot="1" x14ac:dyDescent="0.3">
      <c r="B15" s="56" t="s">
        <v>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3" ht="19.5" thickBot="1" x14ac:dyDescent="0.3">
      <c r="B16" s="6">
        <v>1</v>
      </c>
      <c r="C16" s="53" t="str">
        <f ca="1">IF(ISBLANK(INDIRECT(ADDRESS(B16*2+2,3))),"",INDIRECT(ADDRESS(B16*2+2,3)))</f>
        <v>Степченко</v>
      </c>
      <c r="D16" s="53"/>
      <c r="E16" s="54"/>
      <c r="F16" s="25">
        <v>9</v>
      </c>
      <c r="G16" s="26">
        <v>7</v>
      </c>
      <c r="H16" s="55" t="str">
        <f ca="1">IF(ISBLANK(INDIRECT(ADDRESS(K16*2+2,3))),"",INDIRECT(ADDRESS(K16*2+2,3)))</f>
        <v>Борисова Лиля</v>
      </c>
      <c r="I16" s="53"/>
      <c r="J16" s="53"/>
      <c r="K16" s="6">
        <v>4</v>
      </c>
      <c r="L16" s="27" t="s">
        <v>6</v>
      </c>
      <c r="M16" s="32">
        <v>1</v>
      </c>
    </row>
    <row r="17" spans="2:13" ht="19.5" thickBot="1" x14ac:dyDescent="0.3">
      <c r="B17" s="6">
        <v>2</v>
      </c>
      <c r="C17" s="53" t="str">
        <f ca="1">IF(ISBLANK(INDIRECT(ADDRESS(B17*2+2,3))),"",INDIRECT(ADDRESS(B17*2+2,3)))</f>
        <v>Папоян</v>
      </c>
      <c r="D17" s="53"/>
      <c r="E17" s="54"/>
      <c r="F17" s="25">
        <v>4</v>
      </c>
      <c r="G17" s="26">
        <v>13</v>
      </c>
      <c r="H17" s="55" t="str">
        <f ca="1">IF(ISBLANK(INDIRECT(ADDRESS(K17*2+2,3))),"",INDIRECT(ADDRESS(K17*2+2,3)))</f>
        <v>Борисов Александр</v>
      </c>
      <c r="I17" s="53"/>
      <c r="J17" s="53"/>
      <c r="K17" s="6">
        <v>3</v>
      </c>
      <c r="L17" s="27" t="s">
        <v>6</v>
      </c>
      <c r="M17" s="32">
        <v>2</v>
      </c>
    </row>
    <row r="19" spans="2:13" ht="21.75" thickBot="1" x14ac:dyDescent="0.3">
      <c r="B19" s="56" t="s">
        <v>7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3" ht="19.5" thickBot="1" x14ac:dyDescent="0.3">
      <c r="B20" s="6">
        <v>4</v>
      </c>
      <c r="C20" s="53" t="str">
        <f ca="1">IF(ISBLANK(INDIRECT(ADDRESS(B20*2+2,3))),"",INDIRECT(ADDRESS(B20*2+2,3)))</f>
        <v>Борисова Лиля</v>
      </c>
      <c r="D20" s="53"/>
      <c r="E20" s="54"/>
      <c r="F20" s="25">
        <v>12</v>
      </c>
      <c r="G20" s="26">
        <v>13</v>
      </c>
      <c r="H20" s="55" t="str">
        <f ca="1">IF(ISBLANK(INDIRECT(ADDRESS(K20*2+2,3))),"",INDIRECT(ADDRESS(K20*2+2,3)))</f>
        <v>Борисов Александр</v>
      </c>
      <c r="I20" s="53"/>
      <c r="J20" s="53"/>
      <c r="K20" s="6">
        <v>3</v>
      </c>
      <c r="L20" s="27" t="s">
        <v>6</v>
      </c>
      <c r="M20" s="32">
        <v>3</v>
      </c>
    </row>
    <row r="21" spans="2:13" ht="19.5" thickBot="1" x14ac:dyDescent="0.3">
      <c r="B21" s="6">
        <v>1</v>
      </c>
      <c r="C21" s="53" t="str">
        <f ca="1">IF(ISBLANK(INDIRECT(ADDRESS(B21*2+2,3))),"",INDIRECT(ADDRESS(B21*2+2,3)))</f>
        <v>Степченко</v>
      </c>
      <c r="D21" s="53"/>
      <c r="E21" s="54"/>
      <c r="F21" s="25">
        <v>5</v>
      </c>
      <c r="G21" s="26">
        <v>13</v>
      </c>
      <c r="H21" s="55" t="str">
        <f ca="1">IF(ISBLANK(INDIRECT(ADDRESS(K21*2+2,3))),"",INDIRECT(ADDRESS(K21*2+2,3)))</f>
        <v>Папоян</v>
      </c>
      <c r="I21" s="53"/>
      <c r="J21" s="53"/>
      <c r="K21" s="6">
        <v>2</v>
      </c>
      <c r="L21" s="27" t="s">
        <v>6</v>
      </c>
      <c r="M21" s="32">
        <v>4</v>
      </c>
    </row>
    <row r="23" spans="2:13" ht="21.75" thickBot="1" x14ac:dyDescent="0.3">
      <c r="B23" s="56" t="s">
        <v>8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2:13" ht="19.5" thickBot="1" x14ac:dyDescent="0.3">
      <c r="B24" s="6">
        <v>2</v>
      </c>
      <c r="C24" s="53" t="str">
        <f ca="1">IF(ISBLANK(INDIRECT(ADDRESS(B24*2+2,3))),"",INDIRECT(ADDRESS(B24*2+2,3)))</f>
        <v>Папоян</v>
      </c>
      <c r="D24" s="53"/>
      <c r="E24" s="54"/>
      <c r="F24" s="25">
        <v>13</v>
      </c>
      <c r="G24" s="26">
        <v>8</v>
      </c>
      <c r="H24" s="55" t="str">
        <f ca="1">IF(ISBLANK(INDIRECT(ADDRESS(K24*2+2,3))),"",INDIRECT(ADDRESS(K24*2+2,3)))</f>
        <v>Борисова Лиля</v>
      </c>
      <c r="I24" s="53"/>
      <c r="J24" s="53"/>
      <c r="K24" s="6">
        <v>4</v>
      </c>
      <c r="L24" s="27" t="s">
        <v>6</v>
      </c>
      <c r="M24" s="32">
        <v>2</v>
      </c>
    </row>
    <row r="25" spans="2:13" ht="19.5" thickBot="1" x14ac:dyDescent="0.3">
      <c r="B25" s="6">
        <v>3</v>
      </c>
      <c r="C25" s="53" t="str">
        <f ca="1">IF(ISBLANK(INDIRECT(ADDRESS(B25*2+2,3))),"",INDIRECT(ADDRESS(B25*2+2,3)))</f>
        <v>Борисов Александр</v>
      </c>
      <c r="D25" s="53"/>
      <c r="E25" s="54"/>
      <c r="F25" s="25">
        <v>13</v>
      </c>
      <c r="G25" s="26">
        <v>9</v>
      </c>
      <c r="H25" s="55" t="str">
        <f ca="1">IF(ISBLANK(INDIRECT(ADDRESS(K25*2+2,3))),"",INDIRECT(ADDRESS(K25*2+2,3)))</f>
        <v>Степченко</v>
      </c>
      <c r="I25" s="53"/>
      <c r="J25" s="53"/>
      <c r="K25" s="6">
        <v>1</v>
      </c>
      <c r="L25" s="27" t="s">
        <v>6</v>
      </c>
      <c r="M25" s="32">
        <v>1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19" sqref="B19:K1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52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53</v>
      </c>
      <c r="M1"/>
    </row>
    <row r="2" spans="1:14" ht="15.75" thickBot="1" x14ac:dyDescent="0.3">
      <c r="M2"/>
    </row>
    <row r="3" spans="1:14" ht="30" customHeight="1" thickBot="1" x14ac:dyDescent="0.3"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69</v>
      </c>
      <c r="D4" s="84"/>
      <c r="E4" s="85"/>
      <c r="F4" s="8" t="s">
        <v>4</v>
      </c>
      <c r="G4" s="9" t="str">
        <f ca="1">INDIRECT(ADDRESS(27,6))&amp;":"&amp;INDIRECT(ADDRESS(27,7))</f>
        <v>5:13</v>
      </c>
      <c r="H4" s="9" t="str">
        <f ca="1">INDIRECT(ADDRESS(31,7))&amp;":"&amp;INDIRECT(ADDRESS(31,6))</f>
        <v>13:6</v>
      </c>
      <c r="I4" s="9" t="str">
        <f ca="1">INDIRECT(ADDRESS(36,6))&amp;":"&amp;INDIRECT(ADDRESS(36,7))</f>
        <v>13:2</v>
      </c>
      <c r="J4" s="9" t="str">
        <f ca="1">INDIRECT(ADDRESS(42,7))&amp;":"&amp;INDIRECT(ADDRESS(42,6))</f>
        <v>13:9</v>
      </c>
      <c r="K4" s="10" t="str">
        <f ca="1">INDIRECT(ADDRESS(20,6))&amp;":"&amp;INDIRECT(ADDRESS(20,7))</f>
        <v>12:10</v>
      </c>
      <c r="L4" s="89">
        <f ca="1">IF(COUNT(F5:K5)=0,"",COUNTIF(F5:K5,"&gt;0")+0.5*COUNTIF(F5:K5,0))</f>
        <v>4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-8</v>
      </c>
      <c r="H5" s="13">
        <f ca="1">IF(LEN(INDIRECT(ADDRESS(ROW()-1, COLUMN())))=1,"",INDIRECT(ADDRESS(31,7))-INDIRECT(ADDRESS(31,6)))</f>
        <v>7</v>
      </c>
      <c r="I5" s="13">
        <f ca="1">IF(LEN(INDIRECT(ADDRESS(ROW()-1, COLUMN())))=1,"",INDIRECT(ADDRESS(36,6))-INDIRECT(ADDRESS(36,7)))</f>
        <v>11</v>
      </c>
      <c r="J5" s="13">
        <f ca="1">IF(LEN(INDIRECT(ADDRESS(ROW()-1, COLUMN())))=1,"",INDIRECT(ADDRESS(42,7))-INDIRECT(ADDRESS(42,6)))</f>
        <v>4</v>
      </c>
      <c r="K5" s="14">
        <f ca="1">IF(LEN(INDIRECT(ADDRESS(ROW()-1, COLUMN())))=1,"",INDIRECT(ADDRESS(20,6))-INDIRECT(ADDRESS(20,7)))</f>
        <v>2</v>
      </c>
      <c r="L5" s="65"/>
      <c r="M5" s="13">
        <f ca="1">IF(COUNT(F5:K5)=0,"",SUM(F5:K5))</f>
        <v>16</v>
      </c>
      <c r="N5" s="77"/>
    </row>
    <row r="6" spans="1:14" ht="24" customHeight="1" x14ac:dyDescent="0.25">
      <c r="A6" s="6"/>
      <c r="B6" s="57">
        <v>2</v>
      </c>
      <c r="C6" s="59" t="s">
        <v>70</v>
      </c>
      <c r="D6" s="60"/>
      <c r="E6" s="61"/>
      <c r="F6" s="15" t="str">
        <f ca="1">INDIRECT(ADDRESS(27,7))&amp;":"&amp;INDIRECT(ADDRESS(27,6))</f>
        <v>13:5</v>
      </c>
      <c r="G6" s="16" t="s">
        <v>4</v>
      </c>
      <c r="H6" s="17" t="str">
        <f ca="1">INDIRECT(ADDRESS(37,6))&amp;":"&amp;INDIRECT(ADDRESS(37,7))</f>
        <v>12:13</v>
      </c>
      <c r="I6" s="17" t="str">
        <f ca="1">INDIRECT(ADDRESS(41,7))&amp;":"&amp;INDIRECT(ADDRESS(41,6))</f>
        <v>5:13</v>
      </c>
      <c r="J6" s="17" t="str">
        <f ca="1">INDIRECT(ADDRESS(21,6))&amp;":"&amp;INDIRECT(ADDRESS(21,7))</f>
        <v>11:13</v>
      </c>
      <c r="K6" s="18" t="str">
        <f ca="1">INDIRECT(ADDRESS(30,6))&amp;":"&amp;INDIRECT(ADDRESS(30,7))</f>
        <v>13:6</v>
      </c>
      <c r="L6" s="65">
        <f ca="1">IF(COUNT(F7:K7)=0,"",COUNTIF(F7:K7,"&gt;0")+0.5*COUNTIF(F7:K7,0))</f>
        <v>2</v>
      </c>
      <c r="M6" s="13"/>
      <c r="N6" s="99">
        <v>5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8</v>
      </c>
      <c r="G7" s="20" t="s">
        <v>4</v>
      </c>
      <c r="H7" s="13">
        <f ca="1">IF(LEN(INDIRECT(ADDRESS(ROW()-1, COLUMN())))=1,"",INDIRECT(ADDRESS(37,6))-INDIRECT(ADDRESS(37,7)))</f>
        <v>-1</v>
      </c>
      <c r="I7" s="13">
        <f ca="1">IF(LEN(INDIRECT(ADDRESS(ROW()-1, COLUMN())))=1,"",INDIRECT(ADDRESS(41,7))-INDIRECT(ADDRESS(41,6)))</f>
        <v>-8</v>
      </c>
      <c r="J7" s="13">
        <f ca="1">IF(LEN(INDIRECT(ADDRESS(ROW()-1, COLUMN())))=1,"",INDIRECT(ADDRESS(21,6))-INDIRECT(ADDRESS(21,7)))</f>
        <v>-2</v>
      </c>
      <c r="K7" s="14">
        <f ca="1">IF(LEN(INDIRECT(ADDRESS(ROW()-1, COLUMN())))=1,"",INDIRECT(ADDRESS(30,6))-INDIRECT(ADDRESS(30,7)))</f>
        <v>7</v>
      </c>
      <c r="L7" s="65"/>
      <c r="M7" s="13">
        <f ca="1">IF(COUNT(F7:K7)=0,"",SUM(F7:K7))</f>
        <v>4</v>
      </c>
      <c r="N7" s="100"/>
    </row>
    <row r="8" spans="1:14" ht="24" customHeight="1" x14ac:dyDescent="0.25">
      <c r="A8" s="6"/>
      <c r="B8" s="57">
        <v>3</v>
      </c>
      <c r="C8" s="70" t="s">
        <v>71</v>
      </c>
      <c r="D8" s="71"/>
      <c r="E8" s="72"/>
      <c r="F8" s="15" t="str">
        <f ca="1">INDIRECT(ADDRESS(31,6))&amp;":"&amp;INDIRECT(ADDRESS(31,7))</f>
        <v>6:13</v>
      </c>
      <c r="G8" s="17" t="str">
        <f ca="1">INDIRECT(ADDRESS(37,7))&amp;":"&amp;INDIRECT(ADDRESS(37,6))</f>
        <v>13:12</v>
      </c>
      <c r="H8" s="16" t="s">
        <v>4</v>
      </c>
      <c r="I8" s="17" t="str">
        <f ca="1">INDIRECT(ADDRESS(22,6))&amp;":"&amp;INDIRECT(ADDRESS(22,7))</f>
        <v>8:13</v>
      </c>
      <c r="J8" s="17" t="str">
        <f ca="1">INDIRECT(ADDRESS(26,7))&amp;":"&amp;INDIRECT(ADDRESS(26,6))</f>
        <v>13:6</v>
      </c>
      <c r="K8" s="18" t="str">
        <f ca="1">INDIRECT(ADDRESS(40,6))&amp;":"&amp;INDIRECT(ADDRESS(40,7))</f>
        <v>13:7</v>
      </c>
      <c r="L8" s="65">
        <f ca="1">IF(COUNT(F9:K9)=0,"",COUNTIF(F9:K9,"&gt;0")+0.5*COUNTIF(F9:K9,0))</f>
        <v>3</v>
      </c>
      <c r="M8" s="13"/>
      <c r="N8" s="73">
        <v>3</v>
      </c>
    </row>
    <row r="9" spans="1:14" ht="24" customHeight="1" x14ac:dyDescent="0.25">
      <c r="A9" s="6"/>
      <c r="B9" s="69"/>
      <c r="C9" s="70"/>
      <c r="D9" s="71"/>
      <c r="E9" s="72"/>
      <c r="F9" s="19">
        <f ca="1">IF(LEN(INDIRECT(ADDRESS(ROW()-1, COLUMN())))=1,"",INDIRECT(ADDRESS(31,6))-INDIRECT(ADDRESS(31,7)))</f>
        <v>-7</v>
      </c>
      <c r="G9" s="13">
        <f ca="1">IF(LEN(INDIRECT(ADDRESS(ROW()-1, COLUMN())))=1,"",INDIRECT(ADDRESS(37,7))-INDIRECT(ADDRESS(37,6)))</f>
        <v>1</v>
      </c>
      <c r="H9" s="20" t="s">
        <v>4</v>
      </c>
      <c r="I9" s="13">
        <f ca="1">IF(LEN(INDIRECT(ADDRESS(ROW()-1, COLUMN())))=1,"",INDIRECT(ADDRESS(22,6))-INDIRECT(ADDRESS(22,7)))</f>
        <v>-5</v>
      </c>
      <c r="J9" s="13">
        <f ca="1">IF(LEN(INDIRECT(ADDRESS(ROW()-1, COLUMN())))=1,"",INDIRECT(ADDRESS(26,7))-INDIRECT(ADDRESS(26,6)))</f>
        <v>7</v>
      </c>
      <c r="K9" s="14">
        <f ca="1">IF(LEN(INDIRECT(ADDRESS(ROW()-1, COLUMN())))=1,"",INDIRECT(ADDRESS(40,6))-INDIRECT(ADDRESS(40,7)))</f>
        <v>6</v>
      </c>
      <c r="L9" s="65"/>
      <c r="M9" s="13">
        <f ca="1">IF(COUNT(F9:K9)=0,"",SUM(F9:K9))</f>
        <v>2</v>
      </c>
      <c r="N9" s="74"/>
    </row>
    <row r="10" spans="1:14" ht="24" customHeight="1" x14ac:dyDescent="0.25">
      <c r="A10" s="6"/>
      <c r="B10" s="57">
        <v>4</v>
      </c>
      <c r="C10" s="70" t="s">
        <v>72</v>
      </c>
      <c r="D10" s="71"/>
      <c r="E10" s="72"/>
      <c r="F10" s="15" t="str">
        <f ca="1">INDIRECT(ADDRESS(36,7))&amp;":"&amp;INDIRECT(ADDRESS(36,6))</f>
        <v>2:13</v>
      </c>
      <c r="G10" s="17" t="str">
        <f ca="1">INDIRECT(ADDRESS(41,6))&amp;":"&amp;INDIRECT(ADDRESS(41,7))</f>
        <v>13:5</v>
      </c>
      <c r="H10" s="17" t="str">
        <f ca="1">INDIRECT(ADDRESS(22,7))&amp;":"&amp;INDIRECT(ADDRESS(22,6))</f>
        <v>13:8</v>
      </c>
      <c r="I10" s="16" t="s">
        <v>4</v>
      </c>
      <c r="J10" s="17" t="str">
        <f ca="1">INDIRECT(ADDRESS(32,6))&amp;":"&amp;INDIRECT(ADDRESS(32,7))</f>
        <v>13:6</v>
      </c>
      <c r="K10" s="18" t="str">
        <f ca="1">INDIRECT(ADDRESS(25,7))&amp;":"&amp;INDIRECT(ADDRESS(25,6))</f>
        <v>13:4</v>
      </c>
      <c r="L10" s="65">
        <f ca="1">IF(COUNT(F11:K11)=0,"",COUNTIF(F11:K11,"&gt;0")+0.5*COUNTIF(F11:K11,0))</f>
        <v>4</v>
      </c>
      <c r="M10" s="13"/>
      <c r="N10" s="73">
        <v>2</v>
      </c>
    </row>
    <row r="11" spans="1:14" ht="24" customHeight="1" x14ac:dyDescent="0.25">
      <c r="A11" s="6"/>
      <c r="B11" s="69"/>
      <c r="C11" s="70"/>
      <c r="D11" s="71"/>
      <c r="E11" s="72"/>
      <c r="F11" s="19">
        <f ca="1">IF(LEN(INDIRECT(ADDRESS(ROW()-1, COLUMN())))=1,"",INDIRECT(ADDRESS(36,7))-INDIRECT(ADDRESS(36,6)))</f>
        <v>-11</v>
      </c>
      <c r="G11" s="13">
        <f ca="1">IF(LEN(INDIRECT(ADDRESS(ROW()-1, COLUMN())))=1,"",INDIRECT(ADDRESS(41,6))-INDIRECT(ADDRESS(41,7)))</f>
        <v>8</v>
      </c>
      <c r="H11" s="13">
        <f ca="1">IF(LEN(INDIRECT(ADDRESS(ROW()-1, COLUMN())))=1,"",INDIRECT(ADDRESS(22,7))-INDIRECT(ADDRESS(22,6)))</f>
        <v>5</v>
      </c>
      <c r="I11" s="20" t="s">
        <v>4</v>
      </c>
      <c r="J11" s="13">
        <f ca="1">IF(LEN(INDIRECT(ADDRESS(ROW()-1, COLUMN())))=1,"",INDIRECT(ADDRESS(32,6))-INDIRECT(ADDRESS(32,7)))</f>
        <v>7</v>
      </c>
      <c r="K11" s="14">
        <f ca="1">IF(LEN(INDIRECT(ADDRESS(ROW()-1, COLUMN())))=1,"",INDIRECT(ADDRESS(25,7))-INDIRECT(ADDRESS(25,6)))</f>
        <v>9</v>
      </c>
      <c r="L11" s="65"/>
      <c r="M11" s="13">
        <f ca="1">IF(COUNT(F11:K11)=0,"",SUM(F11:K11))</f>
        <v>18</v>
      </c>
      <c r="N11" s="74"/>
    </row>
    <row r="12" spans="1:14" ht="24" customHeight="1" x14ac:dyDescent="0.25">
      <c r="A12" s="6"/>
      <c r="B12" s="57">
        <v>5</v>
      </c>
      <c r="C12" s="59" t="s">
        <v>73</v>
      </c>
      <c r="D12" s="60"/>
      <c r="E12" s="61"/>
      <c r="F12" s="15" t="str">
        <f ca="1">INDIRECT(ADDRESS(42,6))&amp;":"&amp;INDIRECT(ADDRESS(42,7))</f>
        <v>9:13</v>
      </c>
      <c r="G12" s="17" t="str">
        <f ca="1">INDIRECT(ADDRESS(21,7))&amp;":"&amp;INDIRECT(ADDRESS(21,6))</f>
        <v>13:11</v>
      </c>
      <c r="H12" s="17" t="str">
        <f ca="1">INDIRECT(ADDRESS(26,6))&amp;":"&amp;INDIRECT(ADDRESS(26,7))</f>
        <v>6:13</v>
      </c>
      <c r="I12" s="17" t="str">
        <f ca="1">INDIRECT(ADDRESS(32,7))&amp;":"&amp;INDIRECT(ADDRESS(32,6))</f>
        <v>6:13</v>
      </c>
      <c r="J12" s="16" t="s">
        <v>4</v>
      </c>
      <c r="K12" s="18" t="str">
        <f ca="1">INDIRECT(ADDRESS(35,7))&amp;":"&amp;INDIRECT(ADDRESS(35,6))</f>
        <v>13:11</v>
      </c>
      <c r="L12" s="65">
        <f ca="1">IF(COUNT(F13:K13)=0,"",COUNTIF(F13:K13,"&gt;0")+0.5*COUNTIF(F13:K13,0))</f>
        <v>2</v>
      </c>
      <c r="M12" s="13"/>
      <c r="N12" s="67">
        <v>4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-4</v>
      </c>
      <c r="G13" s="13">
        <f ca="1">IF(LEN(INDIRECT(ADDRESS(ROW()-1, COLUMN())))=1,"",INDIRECT(ADDRESS(21,7))-INDIRECT(ADDRESS(21,6)))</f>
        <v>2</v>
      </c>
      <c r="H13" s="13">
        <f ca="1">IF(LEN(INDIRECT(ADDRESS(ROW()-1, COLUMN())))=1,"",INDIRECT(ADDRESS(26,6))-INDIRECT(ADDRESS(26,7)))</f>
        <v>-7</v>
      </c>
      <c r="I13" s="13">
        <f ca="1">IF(LEN(INDIRECT(ADDRESS(ROW()-1, COLUMN())))=1,"",INDIRECT(ADDRESS(32,7))-INDIRECT(ADDRESS(32,6)))</f>
        <v>-7</v>
      </c>
      <c r="J13" s="20" t="s">
        <v>4</v>
      </c>
      <c r="K13" s="14">
        <f ca="1">IF(LEN(INDIRECT(ADDRESS(ROW()-1, COLUMN())))=1,"",INDIRECT(ADDRESS(35,7))-INDIRECT(ADDRESS(35,6)))</f>
        <v>2</v>
      </c>
      <c r="L13" s="65"/>
      <c r="M13" s="13">
        <f ca="1">IF(COUNT(F13:K13)=0,"",SUM(F13:K13))</f>
        <v>-14</v>
      </c>
      <c r="N13" s="75"/>
    </row>
    <row r="14" spans="1:14" ht="24" customHeight="1" x14ac:dyDescent="0.25">
      <c r="A14" s="6"/>
      <c r="B14" s="57">
        <v>6</v>
      </c>
      <c r="C14" s="59" t="s">
        <v>74</v>
      </c>
      <c r="D14" s="60"/>
      <c r="E14" s="61"/>
      <c r="F14" s="15" t="str">
        <f ca="1">INDIRECT(ADDRESS(20,7))&amp;":"&amp;INDIRECT(ADDRESS(20,6))</f>
        <v>10:12</v>
      </c>
      <c r="G14" s="17" t="str">
        <f ca="1">INDIRECT(ADDRESS(30,7))&amp;":"&amp;INDIRECT(ADDRESS(30,6))</f>
        <v>6:13</v>
      </c>
      <c r="H14" s="17" t="str">
        <f ca="1">INDIRECT(ADDRESS(40,7))&amp;":"&amp;INDIRECT(ADDRESS(40,6))</f>
        <v>7:13</v>
      </c>
      <c r="I14" s="17" t="str">
        <f ca="1">INDIRECT(ADDRESS(25,6))&amp;":"&amp;INDIRECT(ADDRESS(25,7))</f>
        <v>4:13</v>
      </c>
      <c r="J14" s="17" t="str">
        <f ca="1">INDIRECT(ADDRESS(35,6))&amp;":"&amp;INDIRECT(ADDRESS(35,7))</f>
        <v>11:13</v>
      </c>
      <c r="K14" s="21" t="s">
        <v>4</v>
      </c>
      <c r="L14" s="65">
        <f ca="1">IF(COUNT(F15:K15)=0,"",COUNTIF(F15:K15,"&gt;0")+0.5*COUNTIF(F15:K15,0))</f>
        <v>0</v>
      </c>
      <c r="M14" s="13"/>
      <c r="N14" s="67">
        <v>6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-2</v>
      </c>
      <c r="G15" s="23">
        <f ca="1">IF(LEN(INDIRECT(ADDRESS(ROW()-1, COLUMN())))=1,"",INDIRECT(ADDRESS(30,7))-INDIRECT(ADDRESS(30,6)))</f>
        <v>-7</v>
      </c>
      <c r="H15" s="23">
        <f ca="1">IF(LEN(INDIRECT(ADDRESS(ROW()-1, COLUMN())))=1,"",INDIRECT(ADDRESS(40,7))-INDIRECT(ADDRESS(40,6)))</f>
        <v>-6</v>
      </c>
      <c r="I15" s="23">
        <f ca="1">IF(LEN(INDIRECT(ADDRESS(ROW()-1, COLUMN())))=1,"",INDIRECT(ADDRESS(25,6))-INDIRECT(ADDRESS(25,7)))</f>
        <v>-9</v>
      </c>
      <c r="J15" s="23">
        <f ca="1">IF(LEN(INDIRECT(ADDRESS(ROW()-1, COLUMN())))=1,"",INDIRECT(ADDRESS(35,6))-INDIRECT(ADDRESS(35,7)))</f>
        <v>-2</v>
      </c>
      <c r="K15" s="24" t="s">
        <v>4</v>
      </c>
      <c r="L15" s="66"/>
      <c r="M15" s="23">
        <f ca="1">IF(COUNT(F15:K15)=0,"",SUM(F15:K15))</f>
        <v>-26</v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Дурынчев</v>
      </c>
      <c r="D20" s="53"/>
      <c r="E20" s="54"/>
      <c r="F20" s="25">
        <v>12</v>
      </c>
      <c r="G20" s="26">
        <v>10</v>
      </c>
      <c r="H20" s="55" t="str">
        <f ca="1">IF(ISBLANK(INDIRECT(ADDRESS(K20*2+2,3))),"",INDIRECT(ADDRESS(K20*2+2,3)))</f>
        <v>Абдулина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Анискин</v>
      </c>
      <c r="D21" s="53"/>
      <c r="E21" s="54"/>
      <c r="F21" s="25">
        <v>11</v>
      </c>
      <c r="G21" s="26">
        <v>13</v>
      </c>
      <c r="H21" s="55" t="str">
        <f ca="1">IF(ISBLANK(INDIRECT(ADDRESS(K21*2+2,3))),"",INDIRECT(ADDRESS(K21*2+2,3)))</f>
        <v>Шкредова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Базарев</v>
      </c>
      <c r="D22" s="53"/>
      <c r="E22" s="54"/>
      <c r="F22" s="25">
        <v>8</v>
      </c>
      <c r="G22" s="26">
        <v>13</v>
      </c>
      <c r="H22" s="55" t="str">
        <f ca="1">IF(ISBLANK(INDIRECT(ADDRESS(K22*2+2,3))),"",INDIRECT(ADDRESS(K22*2+2,3)))</f>
        <v>Банщиков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Абдулина</v>
      </c>
      <c r="D25" s="53"/>
      <c r="E25" s="54"/>
      <c r="F25" s="25">
        <v>4</v>
      </c>
      <c r="G25" s="26">
        <v>13</v>
      </c>
      <c r="H25" s="55" t="str">
        <f ca="1">IF(ISBLANK(INDIRECT(ADDRESS(K25*2+2,3))),"",INDIRECT(ADDRESS(K25*2+2,3)))</f>
        <v>Банщиков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Шкредова</v>
      </c>
      <c r="D26" s="53"/>
      <c r="E26" s="54"/>
      <c r="F26" s="25">
        <v>6</v>
      </c>
      <c r="G26" s="26">
        <v>13</v>
      </c>
      <c r="H26" s="55" t="str">
        <f ca="1">IF(ISBLANK(INDIRECT(ADDRESS(K26*2+2,3))),"",INDIRECT(ADDRESS(K26*2+2,3)))</f>
        <v>Базарев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Дурынчев</v>
      </c>
      <c r="D27" s="53"/>
      <c r="E27" s="54"/>
      <c r="F27" s="25">
        <v>5</v>
      </c>
      <c r="G27" s="26">
        <v>13</v>
      </c>
      <c r="H27" s="55" t="str">
        <f ca="1">IF(ISBLANK(INDIRECT(ADDRESS(K27*2+2,3))),"",INDIRECT(ADDRESS(K27*2+2,3)))</f>
        <v>Анискин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Анискин</v>
      </c>
      <c r="D30" s="53"/>
      <c r="E30" s="54"/>
      <c r="F30" s="25">
        <v>13</v>
      </c>
      <c r="G30" s="26">
        <v>6</v>
      </c>
      <c r="H30" s="55" t="str">
        <f ca="1">IF(ISBLANK(INDIRECT(ADDRESS(K30*2+2,3))),"",INDIRECT(ADDRESS(K30*2+2,3)))</f>
        <v>Абдулина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Базарев</v>
      </c>
      <c r="D31" s="53"/>
      <c r="E31" s="54"/>
      <c r="F31" s="25">
        <v>6</v>
      </c>
      <c r="G31" s="26">
        <v>13</v>
      </c>
      <c r="H31" s="55" t="str">
        <f ca="1">IF(ISBLANK(INDIRECT(ADDRESS(K31*2+2,3))),"",INDIRECT(ADDRESS(K31*2+2,3)))</f>
        <v>Дурынчев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Банщиков</v>
      </c>
      <c r="D32" s="53"/>
      <c r="E32" s="54"/>
      <c r="F32" s="25">
        <v>13</v>
      </c>
      <c r="G32" s="26">
        <v>6</v>
      </c>
      <c r="H32" s="55" t="str">
        <f ca="1">IF(ISBLANK(INDIRECT(ADDRESS(K32*2+2,3))),"",INDIRECT(ADDRESS(K32*2+2,3)))</f>
        <v>Шкредова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Абдулина</v>
      </c>
      <c r="D35" s="53"/>
      <c r="E35" s="54"/>
      <c r="F35" s="25">
        <v>11</v>
      </c>
      <c r="G35" s="26">
        <v>13</v>
      </c>
      <c r="H35" s="55" t="str">
        <f ca="1">IF(ISBLANK(INDIRECT(ADDRESS(K35*2+2,3))),"",INDIRECT(ADDRESS(K35*2+2,3)))</f>
        <v>Шкредова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Дурынчев</v>
      </c>
      <c r="D36" s="53"/>
      <c r="E36" s="54"/>
      <c r="F36" s="25">
        <v>13</v>
      </c>
      <c r="G36" s="26">
        <v>2</v>
      </c>
      <c r="H36" s="55" t="str">
        <f ca="1">IF(ISBLANK(INDIRECT(ADDRESS(K36*2+2,3))),"",INDIRECT(ADDRESS(K36*2+2,3)))</f>
        <v>Банщиков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Анискин</v>
      </c>
      <c r="D37" s="53"/>
      <c r="E37" s="54"/>
      <c r="F37" s="25">
        <v>12</v>
      </c>
      <c r="G37" s="26">
        <v>13</v>
      </c>
      <c r="H37" s="55" t="str">
        <f ca="1">IF(ISBLANK(INDIRECT(ADDRESS(K37*2+2,3))),"",INDIRECT(ADDRESS(K37*2+2,3)))</f>
        <v>Базарев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Базарев</v>
      </c>
      <c r="D40" s="53"/>
      <c r="E40" s="54"/>
      <c r="F40" s="25">
        <v>13</v>
      </c>
      <c r="G40" s="26">
        <v>7</v>
      </c>
      <c r="H40" s="55" t="str">
        <f ca="1">IF(ISBLANK(INDIRECT(ADDRESS(K40*2+2,3))),"",INDIRECT(ADDRESS(K40*2+2,3)))</f>
        <v>Абдулина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Банщиков</v>
      </c>
      <c r="D41" s="53"/>
      <c r="E41" s="54"/>
      <c r="F41" s="25">
        <v>13</v>
      </c>
      <c r="G41" s="26">
        <v>5</v>
      </c>
      <c r="H41" s="55" t="str">
        <f ca="1">IF(ISBLANK(INDIRECT(ADDRESS(K41*2+2,3))),"",INDIRECT(ADDRESS(K41*2+2,3)))</f>
        <v>Анискин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Шкредова</v>
      </c>
      <c r="D42" s="53"/>
      <c r="E42" s="54"/>
      <c r="F42" s="25">
        <v>9</v>
      </c>
      <c r="G42" s="26">
        <v>13</v>
      </c>
      <c r="H42" s="55" t="str">
        <f ca="1">IF(ISBLANK(INDIRECT(ADDRESS(K42*2+2,3))),"",INDIRECT(ADDRESS(K42*2+2,3)))</f>
        <v>Дурынчев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I17" sqref="I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54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53</v>
      </c>
      <c r="M1"/>
    </row>
    <row r="2" spans="1:14" ht="15.75" thickBot="1" x14ac:dyDescent="0.3">
      <c r="M2"/>
    </row>
    <row r="3" spans="1:14" ht="30" customHeight="1" thickBot="1" x14ac:dyDescent="0.3"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75</v>
      </c>
      <c r="D4" s="84"/>
      <c r="E4" s="85"/>
      <c r="F4" s="8" t="s">
        <v>4</v>
      </c>
      <c r="G4" s="9" t="str">
        <f ca="1">INDIRECT(ADDRESS(27,6))&amp;":"&amp;INDIRECT(ADDRESS(27,7))</f>
        <v>13:3</v>
      </c>
      <c r="H4" s="9" t="str">
        <f ca="1">INDIRECT(ADDRESS(31,7))&amp;":"&amp;INDIRECT(ADDRESS(31,6))</f>
        <v>11:10</v>
      </c>
      <c r="I4" s="9" t="str">
        <f ca="1">INDIRECT(ADDRESS(36,6))&amp;":"&amp;INDIRECT(ADDRESS(36,7))</f>
        <v>13:11</v>
      </c>
      <c r="J4" s="9" t="str">
        <f ca="1">INDIRECT(ADDRESS(42,7))&amp;":"&amp;INDIRECT(ADDRESS(42,6))</f>
        <v>13:6</v>
      </c>
      <c r="K4" s="10" t="str">
        <f ca="1">INDIRECT(ADDRESS(20,6))&amp;":"&amp;INDIRECT(ADDRESS(20,7))</f>
        <v>0:13</v>
      </c>
      <c r="L4" s="89">
        <f ca="1">IF(COUNT(F5:K5)=0,"",COUNTIF(F5:K5,"&gt;0")+0.5*COUNTIF(F5:K5,0))</f>
        <v>4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10</v>
      </c>
      <c r="H5" s="13">
        <f ca="1">IF(LEN(INDIRECT(ADDRESS(ROW()-1, COLUMN())))=1,"",INDIRECT(ADDRESS(31,7))-INDIRECT(ADDRESS(31,6)))</f>
        <v>1</v>
      </c>
      <c r="I5" s="13">
        <f ca="1">IF(LEN(INDIRECT(ADDRESS(ROW()-1, COLUMN())))=1,"",INDIRECT(ADDRESS(36,6))-INDIRECT(ADDRESS(36,7)))</f>
        <v>2</v>
      </c>
      <c r="J5" s="13">
        <f ca="1">IF(LEN(INDIRECT(ADDRESS(ROW()-1, COLUMN())))=1,"",INDIRECT(ADDRESS(42,7))-INDIRECT(ADDRESS(42,6)))</f>
        <v>7</v>
      </c>
      <c r="K5" s="14">
        <f ca="1">IF(LEN(INDIRECT(ADDRESS(ROW()-1, COLUMN())))=1,"",INDIRECT(ADDRESS(20,6))-INDIRECT(ADDRESS(20,7)))</f>
        <v>-13</v>
      </c>
      <c r="L5" s="65"/>
      <c r="M5" s="13">
        <f ca="1">IF(COUNT(F5:K5)=0,"",SUM(F5:K5))</f>
        <v>7</v>
      </c>
      <c r="N5" s="77"/>
    </row>
    <row r="6" spans="1:14" ht="24" customHeight="1" x14ac:dyDescent="0.25">
      <c r="A6" s="6"/>
      <c r="B6" s="57">
        <v>2</v>
      </c>
      <c r="C6" s="70" t="s">
        <v>76</v>
      </c>
      <c r="D6" s="71"/>
      <c r="E6" s="72"/>
      <c r="F6" s="15" t="str">
        <f ca="1">INDIRECT(ADDRESS(27,7))&amp;":"&amp;INDIRECT(ADDRESS(27,6))</f>
        <v>3:13</v>
      </c>
      <c r="G6" s="16" t="s">
        <v>4</v>
      </c>
      <c r="H6" s="17" t="str">
        <f ca="1">INDIRECT(ADDRESS(37,6))&amp;":"&amp;INDIRECT(ADDRESS(37,7))</f>
        <v>12:13</v>
      </c>
      <c r="I6" s="17" t="str">
        <f ca="1">INDIRECT(ADDRESS(41,7))&amp;":"&amp;INDIRECT(ADDRESS(41,6))</f>
        <v>13:8</v>
      </c>
      <c r="J6" s="17" t="str">
        <f ca="1">INDIRECT(ADDRESS(21,6))&amp;":"&amp;INDIRECT(ADDRESS(21,7))</f>
        <v>13:9</v>
      </c>
      <c r="K6" s="18" t="str">
        <f ca="1">INDIRECT(ADDRESS(30,6))&amp;":"&amp;INDIRECT(ADDRESS(30,7))</f>
        <v>13:1</v>
      </c>
      <c r="L6" s="65">
        <f ca="1">IF(COUNT(F7:K7)=0,"",COUNTIF(F7:K7,"&gt;0")+0.5*COUNTIF(F7:K7,0))</f>
        <v>3</v>
      </c>
      <c r="M6" s="13"/>
      <c r="N6" s="73">
        <v>3</v>
      </c>
    </row>
    <row r="7" spans="1:14" ht="24" customHeight="1" x14ac:dyDescent="0.25">
      <c r="A7" s="6"/>
      <c r="B7" s="69"/>
      <c r="C7" s="70"/>
      <c r="D7" s="71"/>
      <c r="E7" s="72"/>
      <c r="F7" s="19">
        <f ca="1">IF(LEN(INDIRECT(ADDRESS(ROW()-1, COLUMN())))=1,"",INDIRECT(ADDRESS(27,7))-INDIRECT(ADDRESS(27,6)))</f>
        <v>-10</v>
      </c>
      <c r="G7" s="20" t="s">
        <v>4</v>
      </c>
      <c r="H7" s="13">
        <f ca="1">IF(LEN(INDIRECT(ADDRESS(ROW()-1, COLUMN())))=1,"",INDIRECT(ADDRESS(37,6))-INDIRECT(ADDRESS(37,7)))</f>
        <v>-1</v>
      </c>
      <c r="I7" s="13">
        <f ca="1">IF(LEN(INDIRECT(ADDRESS(ROW()-1, COLUMN())))=1,"",INDIRECT(ADDRESS(41,7))-INDIRECT(ADDRESS(41,6)))</f>
        <v>5</v>
      </c>
      <c r="J7" s="13">
        <f ca="1">IF(LEN(INDIRECT(ADDRESS(ROW()-1, COLUMN())))=1,"",INDIRECT(ADDRESS(21,6))-INDIRECT(ADDRESS(21,7)))</f>
        <v>4</v>
      </c>
      <c r="K7" s="14">
        <f ca="1">IF(LEN(INDIRECT(ADDRESS(ROW()-1, COLUMN())))=1,"",INDIRECT(ADDRESS(30,6))-INDIRECT(ADDRESS(30,7)))</f>
        <v>12</v>
      </c>
      <c r="L7" s="65"/>
      <c r="M7" s="13">
        <f ca="1">IF(COUNT(F7:K7)=0,"",SUM(F7:K7))</f>
        <v>10</v>
      </c>
      <c r="N7" s="74"/>
    </row>
    <row r="8" spans="1:14" ht="24" customHeight="1" x14ac:dyDescent="0.25">
      <c r="A8" s="6"/>
      <c r="B8" s="57">
        <v>3</v>
      </c>
      <c r="C8" s="70" t="s">
        <v>77</v>
      </c>
      <c r="D8" s="71"/>
      <c r="E8" s="72"/>
      <c r="F8" s="15" t="str">
        <f ca="1">INDIRECT(ADDRESS(31,6))&amp;":"&amp;INDIRECT(ADDRESS(31,7))</f>
        <v>10:11</v>
      </c>
      <c r="G8" s="17" t="str">
        <f ca="1">INDIRECT(ADDRESS(37,7))&amp;":"&amp;INDIRECT(ADDRESS(37,6))</f>
        <v>13:12</v>
      </c>
      <c r="H8" s="16" t="s">
        <v>4</v>
      </c>
      <c r="I8" s="17" t="str">
        <f ca="1">INDIRECT(ADDRESS(22,6))&amp;":"&amp;INDIRECT(ADDRESS(22,7))</f>
        <v>13:3</v>
      </c>
      <c r="J8" s="17" t="str">
        <f ca="1">INDIRECT(ADDRESS(26,7))&amp;":"&amp;INDIRECT(ADDRESS(26,6))</f>
        <v>13:5</v>
      </c>
      <c r="K8" s="18" t="str">
        <f ca="1">INDIRECT(ADDRESS(40,6))&amp;":"&amp;INDIRECT(ADDRESS(40,7))</f>
        <v>13:10</v>
      </c>
      <c r="L8" s="65">
        <f ca="1">IF(COUNT(F9:K9)=0,"",COUNTIF(F9:K9,"&gt;0")+0.5*COUNTIF(F9:K9,0))</f>
        <v>4</v>
      </c>
      <c r="M8" s="13"/>
      <c r="N8" s="73">
        <v>2</v>
      </c>
    </row>
    <row r="9" spans="1:14" ht="24" customHeight="1" x14ac:dyDescent="0.25">
      <c r="A9" s="6"/>
      <c r="B9" s="69"/>
      <c r="C9" s="70"/>
      <c r="D9" s="71"/>
      <c r="E9" s="72"/>
      <c r="F9" s="19">
        <f ca="1">IF(LEN(INDIRECT(ADDRESS(ROW()-1, COLUMN())))=1,"",INDIRECT(ADDRESS(31,6))-INDIRECT(ADDRESS(31,7)))</f>
        <v>-1</v>
      </c>
      <c r="G9" s="13">
        <f ca="1">IF(LEN(INDIRECT(ADDRESS(ROW()-1, COLUMN())))=1,"",INDIRECT(ADDRESS(37,7))-INDIRECT(ADDRESS(37,6)))</f>
        <v>1</v>
      </c>
      <c r="H9" s="20" t="s">
        <v>4</v>
      </c>
      <c r="I9" s="13">
        <f ca="1">IF(LEN(INDIRECT(ADDRESS(ROW()-1, COLUMN())))=1,"",INDIRECT(ADDRESS(22,6))-INDIRECT(ADDRESS(22,7)))</f>
        <v>10</v>
      </c>
      <c r="J9" s="13">
        <f ca="1">IF(LEN(INDIRECT(ADDRESS(ROW()-1, COLUMN())))=1,"",INDIRECT(ADDRESS(26,7))-INDIRECT(ADDRESS(26,6)))</f>
        <v>8</v>
      </c>
      <c r="K9" s="14">
        <f ca="1">IF(LEN(INDIRECT(ADDRESS(ROW()-1, COLUMN())))=1,"",INDIRECT(ADDRESS(40,6))-INDIRECT(ADDRESS(40,7)))</f>
        <v>3</v>
      </c>
      <c r="L9" s="65"/>
      <c r="M9" s="13">
        <f ca="1">IF(COUNT(F9:K9)=0,"",SUM(F9:K9))</f>
        <v>21</v>
      </c>
      <c r="N9" s="74"/>
    </row>
    <row r="10" spans="1:14" ht="24" customHeight="1" x14ac:dyDescent="0.25">
      <c r="A10" s="6"/>
      <c r="B10" s="57">
        <v>4</v>
      </c>
      <c r="C10" s="59" t="s">
        <v>78</v>
      </c>
      <c r="D10" s="60"/>
      <c r="E10" s="61"/>
      <c r="F10" s="15" t="str">
        <f ca="1">INDIRECT(ADDRESS(36,7))&amp;":"&amp;INDIRECT(ADDRESS(36,6))</f>
        <v>11:13</v>
      </c>
      <c r="G10" s="17" t="str">
        <f ca="1">INDIRECT(ADDRESS(41,6))&amp;":"&amp;INDIRECT(ADDRESS(41,7))</f>
        <v>8:13</v>
      </c>
      <c r="H10" s="17" t="str">
        <f ca="1">INDIRECT(ADDRESS(22,7))&amp;":"&amp;INDIRECT(ADDRESS(22,6))</f>
        <v>3:13</v>
      </c>
      <c r="I10" s="16" t="s">
        <v>4</v>
      </c>
      <c r="J10" s="17" t="str">
        <f ca="1">INDIRECT(ADDRESS(32,6))&amp;":"&amp;INDIRECT(ADDRESS(32,7))</f>
        <v>1:13</v>
      </c>
      <c r="K10" s="18" t="str">
        <f ca="1">INDIRECT(ADDRESS(25,7))&amp;":"&amp;INDIRECT(ADDRESS(25,6))</f>
        <v>8:13</v>
      </c>
      <c r="L10" s="65">
        <f ca="1">IF(COUNT(F11:K11)=0,"",COUNTIF(F11:K11,"&gt;0")+0.5*COUNTIF(F11:K11,0))</f>
        <v>0</v>
      </c>
      <c r="M10" s="13"/>
      <c r="N10" s="99">
        <v>6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-2</v>
      </c>
      <c r="G11" s="13">
        <f ca="1">IF(LEN(INDIRECT(ADDRESS(ROW()-1, COLUMN())))=1,"",INDIRECT(ADDRESS(41,6))-INDIRECT(ADDRESS(41,7)))</f>
        <v>-5</v>
      </c>
      <c r="H11" s="13">
        <f ca="1">IF(LEN(INDIRECT(ADDRESS(ROW()-1, COLUMN())))=1,"",INDIRECT(ADDRESS(22,7))-INDIRECT(ADDRESS(22,6)))</f>
        <v>-10</v>
      </c>
      <c r="I11" s="20" t="s">
        <v>4</v>
      </c>
      <c r="J11" s="13">
        <f ca="1">IF(LEN(INDIRECT(ADDRESS(ROW()-1, COLUMN())))=1,"",INDIRECT(ADDRESS(32,6))-INDIRECT(ADDRESS(32,7)))</f>
        <v>-12</v>
      </c>
      <c r="K11" s="14">
        <f ca="1">IF(LEN(INDIRECT(ADDRESS(ROW()-1, COLUMN())))=1,"",INDIRECT(ADDRESS(25,7))-INDIRECT(ADDRESS(25,6)))</f>
        <v>-5</v>
      </c>
      <c r="L11" s="65"/>
      <c r="M11" s="13">
        <f ca="1">IF(COUNT(F11:K11)=0,"",SUM(F11:K11))</f>
        <v>-34</v>
      </c>
      <c r="N11" s="100"/>
    </row>
    <row r="12" spans="1:14" ht="24" customHeight="1" x14ac:dyDescent="0.25">
      <c r="A12" s="6"/>
      <c r="B12" s="57">
        <v>5</v>
      </c>
      <c r="C12" s="59" t="s">
        <v>79</v>
      </c>
      <c r="D12" s="60"/>
      <c r="E12" s="61"/>
      <c r="F12" s="15" t="str">
        <f ca="1">INDIRECT(ADDRESS(42,6))&amp;":"&amp;INDIRECT(ADDRESS(42,7))</f>
        <v>6:13</v>
      </c>
      <c r="G12" s="17" t="str">
        <f ca="1">INDIRECT(ADDRESS(21,7))&amp;":"&amp;INDIRECT(ADDRESS(21,6))</f>
        <v>9:13</v>
      </c>
      <c r="H12" s="17" t="str">
        <f ca="1">INDIRECT(ADDRESS(26,6))&amp;":"&amp;INDIRECT(ADDRESS(26,7))</f>
        <v>5:13</v>
      </c>
      <c r="I12" s="17" t="str">
        <f ca="1">INDIRECT(ADDRESS(32,7))&amp;":"&amp;INDIRECT(ADDRESS(32,6))</f>
        <v>13:1</v>
      </c>
      <c r="J12" s="16" t="s">
        <v>4</v>
      </c>
      <c r="K12" s="18" t="str">
        <f ca="1">INDIRECT(ADDRESS(35,7))&amp;":"&amp;INDIRECT(ADDRESS(35,6))</f>
        <v>9:13</v>
      </c>
      <c r="L12" s="65">
        <f ca="1">IF(COUNT(F13:K13)=0,"",COUNTIF(F13:K13,"&gt;0")+0.5*COUNTIF(F13:K13,0))</f>
        <v>1</v>
      </c>
      <c r="M12" s="13"/>
      <c r="N12" s="67">
        <v>5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-7</v>
      </c>
      <c r="G13" s="13">
        <f ca="1">IF(LEN(INDIRECT(ADDRESS(ROW()-1, COLUMN())))=1,"",INDIRECT(ADDRESS(21,7))-INDIRECT(ADDRESS(21,6)))</f>
        <v>-4</v>
      </c>
      <c r="H13" s="13">
        <f ca="1">IF(LEN(INDIRECT(ADDRESS(ROW()-1, COLUMN())))=1,"",INDIRECT(ADDRESS(26,6))-INDIRECT(ADDRESS(26,7)))</f>
        <v>-8</v>
      </c>
      <c r="I13" s="13">
        <f ca="1">IF(LEN(INDIRECT(ADDRESS(ROW()-1, COLUMN())))=1,"",INDIRECT(ADDRESS(32,7))-INDIRECT(ADDRESS(32,6)))</f>
        <v>12</v>
      </c>
      <c r="J13" s="20" t="s">
        <v>4</v>
      </c>
      <c r="K13" s="14">
        <f ca="1">IF(LEN(INDIRECT(ADDRESS(ROW()-1, COLUMN())))=1,"",INDIRECT(ADDRESS(35,7))-INDIRECT(ADDRESS(35,6)))</f>
        <v>-4</v>
      </c>
      <c r="L13" s="65"/>
      <c r="M13" s="13">
        <f ca="1">IF(COUNT(F13:K13)=0,"",SUM(F13:K13))</f>
        <v>-11</v>
      </c>
      <c r="N13" s="75"/>
    </row>
    <row r="14" spans="1:14" ht="24" customHeight="1" x14ac:dyDescent="0.25">
      <c r="A14" s="6"/>
      <c r="B14" s="57">
        <v>6</v>
      </c>
      <c r="C14" s="59" t="s">
        <v>80</v>
      </c>
      <c r="D14" s="60"/>
      <c r="E14" s="61"/>
      <c r="F14" s="15" t="str">
        <f ca="1">INDIRECT(ADDRESS(20,7))&amp;":"&amp;INDIRECT(ADDRESS(20,6))</f>
        <v>13:0</v>
      </c>
      <c r="G14" s="17" t="str">
        <f ca="1">INDIRECT(ADDRESS(30,7))&amp;":"&amp;INDIRECT(ADDRESS(30,6))</f>
        <v>1:13</v>
      </c>
      <c r="H14" s="17" t="str">
        <f ca="1">INDIRECT(ADDRESS(40,7))&amp;":"&amp;INDIRECT(ADDRESS(40,6))</f>
        <v>10:13</v>
      </c>
      <c r="I14" s="17" t="str">
        <f ca="1">INDIRECT(ADDRESS(25,6))&amp;":"&amp;INDIRECT(ADDRESS(25,7))</f>
        <v>13:8</v>
      </c>
      <c r="J14" s="17" t="str">
        <f ca="1">INDIRECT(ADDRESS(35,6))&amp;":"&amp;INDIRECT(ADDRESS(35,7))</f>
        <v>13:9</v>
      </c>
      <c r="K14" s="21" t="s">
        <v>4</v>
      </c>
      <c r="L14" s="65">
        <f ca="1">IF(COUNT(F15:K15)=0,"",COUNTIF(F15:K15,"&gt;0")+0.5*COUNTIF(F15:K15,0))</f>
        <v>3</v>
      </c>
      <c r="M14" s="13"/>
      <c r="N14" s="67">
        <v>4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13</v>
      </c>
      <c r="G15" s="23">
        <f ca="1">IF(LEN(INDIRECT(ADDRESS(ROW()-1, COLUMN())))=1,"",INDIRECT(ADDRESS(30,7))-INDIRECT(ADDRESS(30,6)))</f>
        <v>-12</v>
      </c>
      <c r="H15" s="23">
        <f ca="1">IF(LEN(INDIRECT(ADDRESS(ROW()-1, COLUMN())))=1,"",INDIRECT(ADDRESS(40,7))-INDIRECT(ADDRESS(40,6)))</f>
        <v>-3</v>
      </c>
      <c r="I15" s="23">
        <f ca="1">IF(LEN(INDIRECT(ADDRESS(ROW()-1, COLUMN())))=1,"",INDIRECT(ADDRESS(25,6))-INDIRECT(ADDRESS(25,7)))</f>
        <v>5</v>
      </c>
      <c r="J15" s="23">
        <f ca="1">IF(LEN(INDIRECT(ADDRESS(ROW()-1, COLUMN())))=1,"",INDIRECT(ADDRESS(35,6))-INDIRECT(ADDRESS(35,7)))</f>
        <v>4</v>
      </c>
      <c r="K15" s="24" t="s">
        <v>4</v>
      </c>
      <c r="L15" s="66"/>
      <c r="M15" s="23">
        <f ca="1">IF(COUNT(F15:K15)=0,"",SUM(F15:K15))</f>
        <v>7</v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Гришков</v>
      </c>
      <c r="D20" s="53"/>
      <c r="E20" s="54"/>
      <c r="F20" s="25">
        <v>0</v>
      </c>
      <c r="G20" s="26">
        <v>13</v>
      </c>
      <c r="H20" s="55" t="str">
        <f ca="1">IF(ISBLANK(INDIRECT(ADDRESS(K20*2+2,3))),"",INDIRECT(ADDRESS(K20*2+2,3)))</f>
        <v>Кривулин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Дурынчева</v>
      </c>
      <c r="D21" s="53"/>
      <c r="E21" s="54"/>
      <c r="F21" s="25">
        <v>13</v>
      </c>
      <c r="G21" s="26">
        <v>9</v>
      </c>
      <c r="H21" s="55" t="str">
        <f ca="1">IF(ISBLANK(INDIRECT(ADDRESS(K21*2+2,3))),"",INDIRECT(ADDRESS(K21*2+2,3)))</f>
        <v>Байкова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Алкина</v>
      </c>
      <c r="D22" s="53"/>
      <c r="E22" s="54"/>
      <c r="F22" s="25">
        <v>13</v>
      </c>
      <c r="G22" s="26">
        <v>3</v>
      </c>
      <c r="H22" s="55" t="str">
        <f ca="1">IF(ISBLANK(INDIRECT(ADDRESS(K22*2+2,3))),"",INDIRECT(ADDRESS(K22*2+2,3)))</f>
        <v>Бобов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Кривулин</v>
      </c>
      <c r="D25" s="53"/>
      <c r="E25" s="54"/>
      <c r="F25" s="25">
        <v>13</v>
      </c>
      <c r="G25" s="26">
        <v>8</v>
      </c>
      <c r="H25" s="55" t="str">
        <f ca="1">IF(ISBLANK(INDIRECT(ADDRESS(K25*2+2,3))),"",INDIRECT(ADDRESS(K25*2+2,3)))</f>
        <v>Бобов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Байкова</v>
      </c>
      <c r="D26" s="53"/>
      <c r="E26" s="54"/>
      <c r="F26" s="25">
        <v>5</v>
      </c>
      <c r="G26" s="26">
        <v>13</v>
      </c>
      <c r="H26" s="55" t="str">
        <f ca="1">IF(ISBLANK(INDIRECT(ADDRESS(K26*2+2,3))),"",INDIRECT(ADDRESS(K26*2+2,3)))</f>
        <v>Алкина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Гришков</v>
      </c>
      <c r="D27" s="53"/>
      <c r="E27" s="54"/>
      <c r="F27" s="25">
        <v>13</v>
      </c>
      <c r="G27" s="26">
        <v>3</v>
      </c>
      <c r="H27" s="55" t="str">
        <f ca="1">IF(ISBLANK(INDIRECT(ADDRESS(K27*2+2,3))),"",INDIRECT(ADDRESS(K27*2+2,3)))</f>
        <v>Дурынчева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Дурынчева</v>
      </c>
      <c r="D30" s="53"/>
      <c r="E30" s="54"/>
      <c r="F30" s="25">
        <v>13</v>
      </c>
      <c r="G30" s="26">
        <v>1</v>
      </c>
      <c r="H30" s="55" t="str">
        <f ca="1">IF(ISBLANK(INDIRECT(ADDRESS(K30*2+2,3))),"",INDIRECT(ADDRESS(K30*2+2,3)))</f>
        <v>Кривулин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Алкина</v>
      </c>
      <c r="D31" s="53"/>
      <c r="E31" s="54"/>
      <c r="F31" s="25">
        <v>10</v>
      </c>
      <c r="G31" s="26">
        <v>11</v>
      </c>
      <c r="H31" s="55" t="str">
        <f ca="1">IF(ISBLANK(INDIRECT(ADDRESS(K31*2+2,3))),"",INDIRECT(ADDRESS(K31*2+2,3)))</f>
        <v>Гришков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Бобов</v>
      </c>
      <c r="D32" s="53"/>
      <c r="E32" s="54"/>
      <c r="F32" s="25">
        <v>1</v>
      </c>
      <c r="G32" s="26">
        <v>13</v>
      </c>
      <c r="H32" s="55" t="str">
        <f ca="1">IF(ISBLANK(INDIRECT(ADDRESS(K32*2+2,3))),"",INDIRECT(ADDRESS(K32*2+2,3)))</f>
        <v>Байкова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Кривулин</v>
      </c>
      <c r="D35" s="53"/>
      <c r="E35" s="54"/>
      <c r="F35" s="25">
        <v>13</v>
      </c>
      <c r="G35" s="26">
        <v>9</v>
      </c>
      <c r="H35" s="55" t="str">
        <f ca="1">IF(ISBLANK(INDIRECT(ADDRESS(K35*2+2,3))),"",INDIRECT(ADDRESS(K35*2+2,3)))</f>
        <v>Байкова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Гришков</v>
      </c>
      <c r="D36" s="53"/>
      <c r="E36" s="54"/>
      <c r="F36" s="25">
        <v>13</v>
      </c>
      <c r="G36" s="26">
        <v>11</v>
      </c>
      <c r="H36" s="55" t="str">
        <f ca="1">IF(ISBLANK(INDIRECT(ADDRESS(K36*2+2,3))),"",INDIRECT(ADDRESS(K36*2+2,3)))</f>
        <v>Бобов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Дурынчева</v>
      </c>
      <c r="D37" s="53"/>
      <c r="E37" s="54"/>
      <c r="F37" s="25">
        <v>12</v>
      </c>
      <c r="G37" s="26">
        <v>13</v>
      </c>
      <c r="H37" s="55" t="str">
        <f ca="1">IF(ISBLANK(INDIRECT(ADDRESS(K37*2+2,3))),"",INDIRECT(ADDRESS(K37*2+2,3)))</f>
        <v>Алкина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Алкина</v>
      </c>
      <c r="D40" s="53"/>
      <c r="E40" s="54"/>
      <c r="F40" s="25">
        <v>13</v>
      </c>
      <c r="G40" s="26">
        <v>10</v>
      </c>
      <c r="H40" s="55" t="str">
        <f ca="1">IF(ISBLANK(INDIRECT(ADDRESS(K40*2+2,3))),"",INDIRECT(ADDRESS(K40*2+2,3)))</f>
        <v>Кривулин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Бобов</v>
      </c>
      <c r="D41" s="53"/>
      <c r="E41" s="54"/>
      <c r="F41" s="25">
        <v>8</v>
      </c>
      <c r="G41" s="26">
        <v>13</v>
      </c>
      <c r="H41" s="55" t="str">
        <f ca="1">IF(ISBLANK(INDIRECT(ADDRESS(K41*2+2,3))),"",INDIRECT(ADDRESS(K41*2+2,3)))</f>
        <v>Дурынчева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Байкова</v>
      </c>
      <c r="D42" s="53"/>
      <c r="E42" s="54"/>
      <c r="F42" s="25">
        <v>6</v>
      </c>
      <c r="G42" s="26">
        <v>13</v>
      </c>
      <c r="H42" s="55" t="str">
        <f ca="1">IF(ISBLANK(INDIRECT(ADDRESS(K42*2+2,3))),"",INDIRECT(ADDRESS(K42*2+2,3)))</f>
        <v>Гришков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10" sqref="P1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55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53</v>
      </c>
      <c r="M1"/>
    </row>
    <row r="2" spans="1:14" ht="15.75" thickBot="1" x14ac:dyDescent="0.3">
      <c r="M2"/>
    </row>
    <row r="3" spans="1:14" ht="30" customHeight="1" thickBot="1" x14ac:dyDescent="0.3"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81</v>
      </c>
      <c r="D4" s="84"/>
      <c r="E4" s="85"/>
      <c r="F4" s="8" t="s">
        <v>4</v>
      </c>
      <c r="G4" s="9" t="str">
        <f ca="1">INDIRECT(ADDRESS(27,6))&amp;":"&amp;INDIRECT(ADDRESS(27,7))</f>
        <v>13:5</v>
      </c>
      <c r="H4" s="9" t="str">
        <f ca="1">INDIRECT(ADDRESS(31,7))&amp;":"&amp;INDIRECT(ADDRESS(31,6))</f>
        <v>8:13</v>
      </c>
      <c r="I4" s="9" t="str">
        <f ca="1">INDIRECT(ADDRESS(36,6))&amp;":"&amp;INDIRECT(ADDRESS(36,7))</f>
        <v>13:10</v>
      </c>
      <c r="J4" s="9" t="str">
        <f ca="1">INDIRECT(ADDRESS(42,7))&amp;":"&amp;INDIRECT(ADDRESS(42,6))</f>
        <v>13:10</v>
      </c>
      <c r="K4" s="10" t="str">
        <f ca="1">INDIRECT(ADDRESS(20,6))&amp;":"&amp;INDIRECT(ADDRESS(20,7))</f>
        <v>13:8</v>
      </c>
      <c r="L4" s="89">
        <f ca="1">IF(COUNT(F5:K5)=0,"",COUNTIF(F5:K5,"&gt;0")+0.5*COUNTIF(F5:K5,0))</f>
        <v>4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8</v>
      </c>
      <c r="H5" s="13">
        <f ca="1">IF(LEN(INDIRECT(ADDRESS(ROW()-1, COLUMN())))=1,"",INDIRECT(ADDRESS(31,7))-INDIRECT(ADDRESS(31,6)))</f>
        <v>-5</v>
      </c>
      <c r="I5" s="13">
        <f ca="1">IF(LEN(INDIRECT(ADDRESS(ROW()-1, COLUMN())))=1,"",INDIRECT(ADDRESS(36,6))-INDIRECT(ADDRESS(36,7)))</f>
        <v>3</v>
      </c>
      <c r="J5" s="13">
        <f ca="1">IF(LEN(INDIRECT(ADDRESS(ROW()-1, COLUMN())))=1,"",INDIRECT(ADDRESS(42,7))-INDIRECT(ADDRESS(42,6)))</f>
        <v>3</v>
      </c>
      <c r="K5" s="14">
        <f ca="1">IF(LEN(INDIRECT(ADDRESS(ROW()-1, COLUMN())))=1,"",INDIRECT(ADDRESS(20,6))-INDIRECT(ADDRESS(20,7)))</f>
        <v>5</v>
      </c>
      <c r="L5" s="65"/>
      <c r="M5" s="13">
        <f ca="1">IF(COUNT(F5:K5)=0,"",SUM(F5:K5))</f>
        <v>14</v>
      </c>
      <c r="N5" s="77"/>
    </row>
    <row r="6" spans="1:14" ht="24" customHeight="1" x14ac:dyDescent="0.25">
      <c r="A6" s="6"/>
      <c r="B6" s="57">
        <v>2</v>
      </c>
      <c r="C6" s="70" t="s">
        <v>82</v>
      </c>
      <c r="D6" s="71"/>
      <c r="E6" s="72"/>
      <c r="F6" s="15" t="str">
        <f ca="1">INDIRECT(ADDRESS(27,7))&amp;":"&amp;INDIRECT(ADDRESS(27,6))</f>
        <v>5:13</v>
      </c>
      <c r="G6" s="16" t="s">
        <v>4</v>
      </c>
      <c r="H6" s="17" t="str">
        <f ca="1">INDIRECT(ADDRESS(37,6))&amp;":"&amp;INDIRECT(ADDRESS(37,7))</f>
        <v>11:9</v>
      </c>
      <c r="I6" s="17" t="str">
        <f ca="1">INDIRECT(ADDRESS(41,7))&amp;":"&amp;INDIRECT(ADDRESS(41,6))</f>
        <v>11:13</v>
      </c>
      <c r="J6" s="17" t="str">
        <f ca="1">INDIRECT(ADDRESS(21,6))&amp;":"&amp;INDIRECT(ADDRESS(21,7))</f>
        <v>11:13</v>
      </c>
      <c r="K6" s="18" t="str">
        <f ca="1">INDIRECT(ADDRESS(30,6))&amp;":"&amp;INDIRECT(ADDRESS(30,7))</f>
        <v>13:7</v>
      </c>
      <c r="L6" s="65">
        <f ca="1">IF(COUNT(F7:K7)=0,"",COUNTIF(F7:K7,"&gt;0")+0.5*COUNTIF(F7:K7,0))</f>
        <v>2</v>
      </c>
      <c r="M6" s="13"/>
      <c r="N6" s="73">
        <v>3</v>
      </c>
    </row>
    <row r="7" spans="1:14" ht="24" customHeight="1" x14ac:dyDescent="0.25">
      <c r="A7" s="6"/>
      <c r="B7" s="69"/>
      <c r="C7" s="70"/>
      <c r="D7" s="71"/>
      <c r="E7" s="72"/>
      <c r="F7" s="19">
        <f ca="1">IF(LEN(INDIRECT(ADDRESS(ROW()-1, COLUMN())))=1,"",INDIRECT(ADDRESS(27,7))-INDIRECT(ADDRESS(27,6)))</f>
        <v>-8</v>
      </c>
      <c r="G7" s="20" t="s">
        <v>4</v>
      </c>
      <c r="H7" s="13">
        <f ca="1">IF(LEN(INDIRECT(ADDRESS(ROW()-1, COLUMN())))=1,"",INDIRECT(ADDRESS(37,6))-INDIRECT(ADDRESS(37,7)))</f>
        <v>2</v>
      </c>
      <c r="I7" s="13">
        <f ca="1">IF(LEN(INDIRECT(ADDRESS(ROW()-1, COLUMN())))=1,"",INDIRECT(ADDRESS(41,7))-INDIRECT(ADDRESS(41,6)))</f>
        <v>-2</v>
      </c>
      <c r="J7" s="13">
        <f ca="1">IF(LEN(INDIRECT(ADDRESS(ROW()-1, COLUMN())))=1,"",INDIRECT(ADDRESS(21,6))-INDIRECT(ADDRESS(21,7)))</f>
        <v>-2</v>
      </c>
      <c r="K7" s="14">
        <f ca="1">IF(LEN(INDIRECT(ADDRESS(ROW()-1, COLUMN())))=1,"",INDIRECT(ADDRESS(30,6))-INDIRECT(ADDRESS(30,7)))</f>
        <v>6</v>
      </c>
      <c r="L7" s="65"/>
      <c r="M7" s="13">
        <f ca="1">IF(COUNT(F7:K7)=0,"",SUM(F7:K7))</f>
        <v>-4</v>
      </c>
      <c r="N7" s="74"/>
    </row>
    <row r="8" spans="1:14" ht="24" customHeight="1" x14ac:dyDescent="0.25">
      <c r="A8" s="6"/>
      <c r="B8" s="57">
        <v>3</v>
      </c>
      <c r="C8" s="59" t="s">
        <v>83</v>
      </c>
      <c r="D8" s="60"/>
      <c r="E8" s="61"/>
      <c r="F8" s="15" t="str">
        <f ca="1">INDIRECT(ADDRESS(31,6))&amp;":"&amp;INDIRECT(ADDRESS(31,7))</f>
        <v>13:8</v>
      </c>
      <c r="G8" s="17" t="str">
        <f ca="1">INDIRECT(ADDRESS(37,7))&amp;":"&amp;INDIRECT(ADDRESS(37,6))</f>
        <v>9:11</v>
      </c>
      <c r="H8" s="16" t="s">
        <v>4</v>
      </c>
      <c r="I8" s="17" t="str">
        <f ca="1">INDIRECT(ADDRESS(22,6))&amp;":"&amp;INDIRECT(ADDRESS(22,7))</f>
        <v>13:6</v>
      </c>
      <c r="J8" s="17" t="str">
        <f ca="1">INDIRECT(ADDRESS(26,7))&amp;":"&amp;INDIRECT(ADDRESS(26,6))</f>
        <v>7:13</v>
      </c>
      <c r="K8" s="18" t="str">
        <f ca="1">INDIRECT(ADDRESS(40,6))&amp;":"&amp;INDIRECT(ADDRESS(40,7))</f>
        <v>8:13</v>
      </c>
      <c r="L8" s="65">
        <f ca="1">IF(COUNT(F9:K9)=0,"",COUNTIF(F9:K9,"&gt;0")+0.5*COUNTIF(F9:K9,0))</f>
        <v>2</v>
      </c>
      <c r="M8" s="13"/>
      <c r="N8" s="99">
        <v>5</v>
      </c>
    </row>
    <row r="9" spans="1:14" ht="24" customHeight="1" x14ac:dyDescent="0.25">
      <c r="A9" s="6"/>
      <c r="B9" s="69"/>
      <c r="C9" s="59"/>
      <c r="D9" s="60"/>
      <c r="E9" s="61"/>
      <c r="F9" s="19">
        <f ca="1">IF(LEN(INDIRECT(ADDRESS(ROW()-1, COLUMN())))=1,"",INDIRECT(ADDRESS(31,6))-INDIRECT(ADDRESS(31,7)))</f>
        <v>5</v>
      </c>
      <c r="G9" s="13">
        <f ca="1">IF(LEN(INDIRECT(ADDRESS(ROW()-1, COLUMN())))=1,"",INDIRECT(ADDRESS(37,7))-INDIRECT(ADDRESS(37,6)))</f>
        <v>-2</v>
      </c>
      <c r="H9" s="20" t="s">
        <v>4</v>
      </c>
      <c r="I9" s="13">
        <f ca="1">IF(LEN(INDIRECT(ADDRESS(ROW()-1, COLUMN())))=1,"",INDIRECT(ADDRESS(22,6))-INDIRECT(ADDRESS(22,7)))</f>
        <v>7</v>
      </c>
      <c r="J9" s="13">
        <f ca="1">IF(LEN(INDIRECT(ADDRESS(ROW()-1, COLUMN())))=1,"",INDIRECT(ADDRESS(26,7))-INDIRECT(ADDRESS(26,6)))</f>
        <v>-6</v>
      </c>
      <c r="K9" s="14">
        <f ca="1">IF(LEN(INDIRECT(ADDRESS(ROW()-1, COLUMN())))=1,"",INDIRECT(ADDRESS(40,6))-INDIRECT(ADDRESS(40,7)))</f>
        <v>-5</v>
      </c>
      <c r="L9" s="65"/>
      <c r="M9" s="13">
        <f ca="1">IF(COUNT(F9:K9)=0,"",SUM(F9:K9))</f>
        <v>-1</v>
      </c>
      <c r="N9" s="100"/>
    </row>
    <row r="10" spans="1:14" ht="24" customHeight="1" x14ac:dyDescent="0.25">
      <c r="A10" s="6"/>
      <c r="B10" s="57">
        <v>4</v>
      </c>
      <c r="C10" s="59" t="s">
        <v>84</v>
      </c>
      <c r="D10" s="60"/>
      <c r="E10" s="61"/>
      <c r="F10" s="15" t="str">
        <f ca="1">INDIRECT(ADDRESS(36,7))&amp;":"&amp;INDIRECT(ADDRESS(36,6))</f>
        <v>10:13</v>
      </c>
      <c r="G10" s="17" t="str">
        <f ca="1">INDIRECT(ADDRESS(41,6))&amp;":"&amp;INDIRECT(ADDRESS(41,7))</f>
        <v>13:11</v>
      </c>
      <c r="H10" s="17" t="str">
        <f ca="1">INDIRECT(ADDRESS(22,7))&amp;":"&amp;INDIRECT(ADDRESS(22,6))</f>
        <v>6:13</v>
      </c>
      <c r="I10" s="16" t="s">
        <v>4</v>
      </c>
      <c r="J10" s="17" t="str">
        <f ca="1">INDIRECT(ADDRESS(32,6))&amp;":"&amp;INDIRECT(ADDRESS(32,7))</f>
        <v>5:13</v>
      </c>
      <c r="K10" s="18" t="str">
        <f ca="1">INDIRECT(ADDRESS(25,7))&amp;":"&amp;INDIRECT(ADDRESS(25,6))</f>
        <v>10:13</v>
      </c>
      <c r="L10" s="65">
        <f ca="1">IF(COUNT(F11:K11)=0,"",COUNTIF(F11:K11,"&gt;0")+0.5*COUNTIF(F11:K11,0))</f>
        <v>1</v>
      </c>
      <c r="M10" s="13"/>
      <c r="N10" s="99">
        <v>6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-3</v>
      </c>
      <c r="G11" s="13">
        <f ca="1">IF(LEN(INDIRECT(ADDRESS(ROW()-1, COLUMN())))=1,"",INDIRECT(ADDRESS(41,6))-INDIRECT(ADDRESS(41,7)))</f>
        <v>2</v>
      </c>
      <c r="H11" s="13">
        <f ca="1">IF(LEN(INDIRECT(ADDRESS(ROW()-1, COLUMN())))=1,"",INDIRECT(ADDRESS(22,7))-INDIRECT(ADDRESS(22,6)))</f>
        <v>-7</v>
      </c>
      <c r="I11" s="20" t="s">
        <v>4</v>
      </c>
      <c r="J11" s="13">
        <f ca="1">IF(LEN(INDIRECT(ADDRESS(ROW()-1, COLUMN())))=1,"",INDIRECT(ADDRESS(32,6))-INDIRECT(ADDRESS(32,7)))</f>
        <v>-8</v>
      </c>
      <c r="K11" s="14">
        <f ca="1">IF(LEN(INDIRECT(ADDRESS(ROW()-1, COLUMN())))=1,"",INDIRECT(ADDRESS(25,7))-INDIRECT(ADDRESS(25,6)))</f>
        <v>-3</v>
      </c>
      <c r="L11" s="65"/>
      <c r="M11" s="13">
        <f ca="1">IF(COUNT(F11:K11)=0,"",SUM(F11:K11))</f>
        <v>-19</v>
      </c>
      <c r="N11" s="100"/>
    </row>
    <row r="12" spans="1:14" ht="24" customHeight="1" x14ac:dyDescent="0.25">
      <c r="A12" s="6"/>
      <c r="B12" s="57">
        <v>5</v>
      </c>
      <c r="C12" s="70" t="s">
        <v>85</v>
      </c>
      <c r="D12" s="71"/>
      <c r="E12" s="72"/>
      <c r="F12" s="15" t="str">
        <f ca="1">INDIRECT(ADDRESS(42,6))&amp;":"&amp;INDIRECT(ADDRESS(42,7))</f>
        <v>10:13</v>
      </c>
      <c r="G12" s="17" t="str">
        <f ca="1">INDIRECT(ADDRESS(21,7))&amp;":"&amp;INDIRECT(ADDRESS(21,6))</f>
        <v>13:11</v>
      </c>
      <c r="H12" s="17" t="str">
        <f ca="1">INDIRECT(ADDRESS(26,6))&amp;":"&amp;INDIRECT(ADDRESS(26,7))</f>
        <v>13:7</v>
      </c>
      <c r="I12" s="17" t="str">
        <f ca="1">INDIRECT(ADDRESS(32,7))&amp;":"&amp;INDIRECT(ADDRESS(32,6))</f>
        <v>13:5</v>
      </c>
      <c r="J12" s="16" t="s">
        <v>4</v>
      </c>
      <c r="K12" s="18" t="str">
        <f ca="1">INDIRECT(ADDRESS(35,7))&amp;":"&amp;INDIRECT(ADDRESS(35,6))</f>
        <v>13:11</v>
      </c>
      <c r="L12" s="65">
        <f ca="1">IF(COUNT(F13:K13)=0,"",COUNTIF(F13:K13,"&gt;0")+0.5*COUNTIF(F13:K13,0))</f>
        <v>4</v>
      </c>
      <c r="M12" s="13"/>
      <c r="N12" s="73">
        <v>2</v>
      </c>
    </row>
    <row r="13" spans="1:14" ht="24" customHeight="1" x14ac:dyDescent="0.25">
      <c r="A13" s="6"/>
      <c r="B13" s="69"/>
      <c r="C13" s="70"/>
      <c r="D13" s="71"/>
      <c r="E13" s="72"/>
      <c r="F13" s="19">
        <f ca="1">IF(LEN(INDIRECT(ADDRESS(ROW()-1, COLUMN())))=1,"",INDIRECT(ADDRESS(42,6))-INDIRECT(ADDRESS(42,7)))</f>
        <v>-3</v>
      </c>
      <c r="G13" s="13">
        <f ca="1">IF(LEN(INDIRECT(ADDRESS(ROW()-1, COLUMN())))=1,"",INDIRECT(ADDRESS(21,7))-INDIRECT(ADDRESS(21,6)))</f>
        <v>2</v>
      </c>
      <c r="H13" s="13">
        <f ca="1">IF(LEN(INDIRECT(ADDRESS(ROW()-1, COLUMN())))=1,"",INDIRECT(ADDRESS(26,6))-INDIRECT(ADDRESS(26,7)))</f>
        <v>6</v>
      </c>
      <c r="I13" s="13">
        <f ca="1">IF(LEN(INDIRECT(ADDRESS(ROW()-1, COLUMN())))=1,"",INDIRECT(ADDRESS(32,7))-INDIRECT(ADDRESS(32,6)))</f>
        <v>8</v>
      </c>
      <c r="J13" s="20" t="s">
        <v>4</v>
      </c>
      <c r="K13" s="14">
        <f ca="1">IF(LEN(INDIRECT(ADDRESS(ROW()-1, COLUMN())))=1,"",INDIRECT(ADDRESS(35,7))-INDIRECT(ADDRESS(35,6)))</f>
        <v>2</v>
      </c>
      <c r="L13" s="65"/>
      <c r="M13" s="13">
        <f ca="1">IF(COUNT(F13:K13)=0,"",SUM(F13:K13))</f>
        <v>15</v>
      </c>
      <c r="N13" s="74"/>
    </row>
    <row r="14" spans="1:14" ht="24" customHeight="1" x14ac:dyDescent="0.25">
      <c r="A14" s="6"/>
      <c r="B14" s="57">
        <v>6</v>
      </c>
      <c r="C14" s="59" t="s">
        <v>86</v>
      </c>
      <c r="D14" s="60"/>
      <c r="E14" s="61"/>
      <c r="F14" s="15" t="str">
        <f ca="1">INDIRECT(ADDRESS(20,7))&amp;":"&amp;INDIRECT(ADDRESS(20,6))</f>
        <v>8:13</v>
      </c>
      <c r="G14" s="17" t="str">
        <f ca="1">INDIRECT(ADDRESS(30,7))&amp;":"&amp;INDIRECT(ADDRESS(30,6))</f>
        <v>7:13</v>
      </c>
      <c r="H14" s="17" t="str">
        <f ca="1">INDIRECT(ADDRESS(40,7))&amp;":"&amp;INDIRECT(ADDRESS(40,6))</f>
        <v>13:8</v>
      </c>
      <c r="I14" s="17" t="str">
        <f ca="1">INDIRECT(ADDRESS(25,6))&amp;":"&amp;INDIRECT(ADDRESS(25,7))</f>
        <v>13:10</v>
      </c>
      <c r="J14" s="17" t="str">
        <f ca="1">INDIRECT(ADDRESS(35,6))&amp;":"&amp;INDIRECT(ADDRESS(35,7))</f>
        <v>11:13</v>
      </c>
      <c r="K14" s="21" t="s">
        <v>4</v>
      </c>
      <c r="L14" s="65">
        <f ca="1">IF(COUNT(F15:K15)=0,"",COUNTIF(F15:K15,"&gt;0")+0.5*COUNTIF(F15:K15,0))</f>
        <v>2</v>
      </c>
      <c r="M14" s="13"/>
      <c r="N14" s="67">
        <v>4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-5</v>
      </c>
      <c r="G15" s="23">
        <f ca="1">IF(LEN(INDIRECT(ADDRESS(ROW()-1, COLUMN())))=1,"",INDIRECT(ADDRESS(30,7))-INDIRECT(ADDRESS(30,6)))</f>
        <v>-6</v>
      </c>
      <c r="H15" s="23">
        <f ca="1">IF(LEN(INDIRECT(ADDRESS(ROW()-1, COLUMN())))=1,"",INDIRECT(ADDRESS(40,7))-INDIRECT(ADDRESS(40,6)))</f>
        <v>5</v>
      </c>
      <c r="I15" s="23">
        <f ca="1">IF(LEN(INDIRECT(ADDRESS(ROW()-1, COLUMN())))=1,"",INDIRECT(ADDRESS(25,6))-INDIRECT(ADDRESS(25,7)))</f>
        <v>3</v>
      </c>
      <c r="J15" s="23">
        <f ca="1">IF(LEN(INDIRECT(ADDRESS(ROW()-1, COLUMN())))=1,"",INDIRECT(ADDRESS(35,6))-INDIRECT(ADDRESS(35,7)))</f>
        <v>-2</v>
      </c>
      <c r="K15" s="24" t="s">
        <v>4</v>
      </c>
      <c r="L15" s="66"/>
      <c r="M15" s="23">
        <f ca="1">IF(COUNT(F15:K15)=0,"",SUM(F15:K15))</f>
        <v>-5</v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Уткин</v>
      </c>
      <c r="D20" s="53"/>
      <c r="E20" s="54"/>
      <c r="F20" s="25">
        <v>13</v>
      </c>
      <c r="G20" s="26">
        <v>8</v>
      </c>
      <c r="H20" s="55" t="str">
        <f ca="1">IF(ISBLANK(INDIRECT(ADDRESS(K20*2+2,3))),"",INDIRECT(ADDRESS(K20*2+2,3)))</f>
        <v>Медведев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Еремеев</v>
      </c>
      <c r="D21" s="53"/>
      <c r="E21" s="54"/>
      <c r="F21" s="25">
        <v>11</v>
      </c>
      <c r="G21" s="26">
        <v>13</v>
      </c>
      <c r="H21" s="55" t="str">
        <f ca="1">IF(ISBLANK(INDIRECT(ADDRESS(K21*2+2,3))),"",INDIRECT(ADDRESS(K21*2+2,3)))</f>
        <v>Стрельчук Д.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Санников</v>
      </c>
      <c r="D22" s="53"/>
      <c r="E22" s="54"/>
      <c r="F22" s="25">
        <v>13</v>
      </c>
      <c r="G22" s="26">
        <v>6</v>
      </c>
      <c r="H22" s="55" t="str">
        <f ca="1">IF(ISBLANK(INDIRECT(ADDRESS(K22*2+2,3))),"",INDIRECT(ADDRESS(K22*2+2,3)))</f>
        <v>Рязанская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Медведев</v>
      </c>
      <c r="D25" s="53"/>
      <c r="E25" s="54"/>
      <c r="F25" s="25">
        <v>13</v>
      </c>
      <c r="G25" s="26">
        <v>10</v>
      </c>
      <c r="H25" s="55" t="str">
        <f ca="1">IF(ISBLANK(INDIRECT(ADDRESS(K25*2+2,3))),"",INDIRECT(ADDRESS(K25*2+2,3)))</f>
        <v>Рязанская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Стрельчук Д.</v>
      </c>
      <c r="D26" s="53"/>
      <c r="E26" s="54"/>
      <c r="F26" s="25">
        <v>13</v>
      </c>
      <c r="G26" s="26">
        <v>7</v>
      </c>
      <c r="H26" s="55" t="str">
        <f ca="1">IF(ISBLANK(INDIRECT(ADDRESS(K26*2+2,3))),"",INDIRECT(ADDRESS(K26*2+2,3)))</f>
        <v>Санников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Уткин</v>
      </c>
      <c r="D27" s="53"/>
      <c r="E27" s="54"/>
      <c r="F27" s="25">
        <v>13</v>
      </c>
      <c r="G27" s="26">
        <v>5</v>
      </c>
      <c r="H27" s="55" t="str">
        <f ca="1">IF(ISBLANK(INDIRECT(ADDRESS(K27*2+2,3))),"",INDIRECT(ADDRESS(K27*2+2,3)))</f>
        <v>Еремеев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Еремеев</v>
      </c>
      <c r="D30" s="53"/>
      <c r="E30" s="54"/>
      <c r="F30" s="25">
        <v>13</v>
      </c>
      <c r="G30" s="26">
        <v>7</v>
      </c>
      <c r="H30" s="55" t="str">
        <f ca="1">IF(ISBLANK(INDIRECT(ADDRESS(K30*2+2,3))),"",INDIRECT(ADDRESS(K30*2+2,3)))</f>
        <v>Медведев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Санников</v>
      </c>
      <c r="D31" s="53"/>
      <c r="E31" s="54"/>
      <c r="F31" s="25">
        <v>13</v>
      </c>
      <c r="G31" s="26">
        <v>8</v>
      </c>
      <c r="H31" s="55" t="str">
        <f ca="1">IF(ISBLANK(INDIRECT(ADDRESS(K31*2+2,3))),"",INDIRECT(ADDRESS(K31*2+2,3)))</f>
        <v>Уткин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Рязанская</v>
      </c>
      <c r="D32" s="53"/>
      <c r="E32" s="54"/>
      <c r="F32" s="25">
        <v>5</v>
      </c>
      <c r="G32" s="26">
        <v>13</v>
      </c>
      <c r="H32" s="55" t="str">
        <f ca="1">IF(ISBLANK(INDIRECT(ADDRESS(K32*2+2,3))),"",INDIRECT(ADDRESS(K32*2+2,3)))</f>
        <v>Стрельчук Д.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Медведев</v>
      </c>
      <c r="D35" s="53"/>
      <c r="E35" s="54"/>
      <c r="F35" s="25">
        <v>11</v>
      </c>
      <c r="G35" s="26">
        <v>13</v>
      </c>
      <c r="H35" s="55" t="str">
        <f ca="1">IF(ISBLANK(INDIRECT(ADDRESS(K35*2+2,3))),"",INDIRECT(ADDRESS(K35*2+2,3)))</f>
        <v>Стрельчук Д.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Уткин</v>
      </c>
      <c r="D36" s="53"/>
      <c r="E36" s="54"/>
      <c r="F36" s="25">
        <v>13</v>
      </c>
      <c r="G36" s="26">
        <v>10</v>
      </c>
      <c r="H36" s="55" t="str">
        <f ca="1">IF(ISBLANK(INDIRECT(ADDRESS(K36*2+2,3))),"",INDIRECT(ADDRESS(K36*2+2,3)))</f>
        <v>Рязанская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Еремеев</v>
      </c>
      <c r="D37" s="53"/>
      <c r="E37" s="54"/>
      <c r="F37" s="25">
        <v>11</v>
      </c>
      <c r="G37" s="26">
        <v>9</v>
      </c>
      <c r="H37" s="55" t="str">
        <f ca="1">IF(ISBLANK(INDIRECT(ADDRESS(K37*2+2,3))),"",INDIRECT(ADDRESS(K37*2+2,3)))</f>
        <v>Санников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Санников</v>
      </c>
      <c r="D40" s="53"/>
      <c r="E40" s="54"/>
      <c r="F40" s="25">
        <v>8</v>
      </c>
      <c r="G40" s="26">
        <v>13</v>
      </c>
      <c r="H40" s="55" t="str">
        <f ca="1">IF(ISBLANK(INDIRECT(ADDRESS(K40*2+2,3))),"",INDIRECT(ADDRESS(K40*2+2,3)))</f>
        <v>Медведев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Рязанская</v>
      </c>
      <c r="D41" s="53"/>
      <c r="E41" s="54"/>
      <c r="F41" s="25">
        <v>13</v>
      </c>
      <c r="G41" s="26">
        <v>11</v>
      </c>
      <c r="H41" s="55" t="str">
        <f ca="1">IF(ISBLANK(INDIRECT(ADDRESS(K41*2+2,3))),"",INDIRECT(ADDRESS(K41*2+2,3)))</f>
        <v>Еремеев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Стрельчук Д.</v>
      </c>
      <c r="D42" s="53"/>
      <c r="E42" s="54"/>
      <c r="F42" s="25">
        <v>10</v>
      </c>
      <c r="G42" s="26">
        <v>13</v>
      </c>
      <c r="H42" s="55" t="str">
        <f ca="1">IF(ISBLANK(INDIRECT(ADDRESS(K42*2+2,3))),"",INDIRECT(ADDRESS(K42*2+2,3)))</f>
        <v>Уткин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8" sqref="P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56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53</v>
      </c>
      <c r="M1"/>
    </row>
    <row r="2" spans="1:14" ht="15.75" thickBot="1" x14ac:dyDescent="0.3">
      <c r="M2"/>
    </row>
    <row r="3" spans="1:14" ht="30" customHeight="1" thickBot="1" x14ac:dyDescent="0.3"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87</v>
      </c>
      <c r="D4" s="84"/>
      <c r="E4" s="85"/>
      <c r="F4" s="8" t="s">
        <v>4</v>
      </c>
      <c r="G4" s="9" t="str">
        <f ca="1">INDIRECT(ADDRESS(27,6))&amp;":"&amp;INDIRECT(ADDRESS(27,7))</f>
        <v>13:2</v>
      </c>
      <c r="H4" s="9" t="str">
        <f ca="1">INDIRECT(ADDRESS(31,7))&amp;":"&amp;INDIRECT(ADDRESS(31,6))</f>
        <v>10:9</v>
      </c>
      <c r="I4" s="9" t="str">
        <f ca="1">INDIRECT(ADDRESS(36,6))&amp;":"&amp;INDIRECT(ADDRESS(36,7))</f>
        <v>13:6</v>
      </c>
      <c r="J4" s="9" t="str">
        <f ca="1">INDIRECT(ADDRESS(42,7))&amp;":"&amp;INDIRECT(ADDRESS(42,6))</f>
        <v>13:6</v>
      </c>
      <c r="K4" s="10" t="str">
        <f ca="1">INDIRECT(ADDRESS(20,6))&amp;":"&amp;INDIRECT(ADDRESS(20,7))</f>
        <v>13:6</v>
      </c>
      <c r="L4" s="89">
        <f ca="1">IF(COUNT(F5:K5)=0,"",COUNTIF(F5:K5,"&gt;0")+0.5*COUNTIF(F5:K5,0))</f>
        <v>5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11</v>
      </c>
      <c r="H5" s="13">
        <f ca="1">IF(LEN(INDIRECT(ADDRESS(ROW()-1, COLUMN())))=1,"",INDIRECT(ADDRESS(31,7))-INDIRECT(ADDRESS(31,6)))</f>
        <v>1</v>
      </c>
      <c r="I5" s="13">
        <f ca="1">IF(LEN(INDIRECT(ADDRESS(ROW()-1, COLUMN())))=1,"",INDIRECT(ADDRESS(36,6))-INDIRECT(ADDRESS(36,7)))</f>
        <v>7</v>
      </c>
      <c r="J5" s="13">
        <f ca="1">IF(LEN(INDIRECT(ADDRESS(ROW()-1, COLUMN())))=1,"",INDIRECT(ADDRESS(42,7))-INDIRECT(ADDRESS(42,6)))</f>
        <v>7</v>
      </c>
      <c r="K5" s="14">
        <f ca="1">IF(LEN(INDIRECT(ADDRESS(ROW()-1, COLUMN())))=1,"",INDIRECT(ADDRESS(20,6))-INDIRECT(ADDRESS(20,7)))</f>
        <v>7</v>
      </c>
      <c r="L5" s="65"/>
      <c r="M5" s="13">
        <f ca="1">IF(COUNT(F5:K5)=0,"",SUM(F5:K5))</f>
        <v>33</v>
      </c>
      <c r="N5" s="77"/>
    </row>
    <row r="6" spans="1:14" ht="24" customHeight="1" x14ac:dyDescent="0.25">
      <c r="A6" s="6"/>
      <c r="B6" s="57">
        <v>2</v>
      </c>
      <c r="C6" s="59" t="s">
        <v>88</v>
      </c>
      <c r="D6" s="60"/>
      <c r="E6" s="61"/>
      <c r="F6" s="15" t="str">
        <f ca="1">INDIRECT(ADDRESS(27,7))&amp;":"&amp;INDIRECT(ADDRESS(27,6))</f>
        <v>2:13</v>
      </c>
      <c r="G6" s="16" t="s">
        <v>4</v>
      </c>
      <c r="H6" s="17" t="str">
        <f ca="1">INDIRECT(ADDRESS(37,6))&amp;":"&amp;INDIRECT(ADDRESS(37,7))</f>
        <v>1:13</v>
      </c>
      <c r="I6" s="17" t="str">
        <f ca="1">INDIRECT(ADDRESS(41,7))&amp;":"&amp;INDIRECT(ADDRESS(41,6))</f>
        <v>8:13</v>
      </c>
      <c r="J6" s="17" t="str">
        <f ca="1">INDIRECT(ADDRESS(21,6))&amp;":"&amp;INDIRECT(ADDRESS(21,7))</f>
        <v>11:10</v>
      </c>
      <c r="K6" s="18" t="str">
        <f ca="1">INDIRECT(ADDRESS(30,6))&amp;":"&amp;INDIRECT(ADDRESS(30,7))</f>
        <v>9:11</v>
      </c>
      <c r="L6" s="65">
        <f ca="1">IF(COUNT(F7:K7)=0,"",COUNTIF(F7:K7,"&gt;0")+0.5*COUNTIF(F7:K7,0))</f>
        <v>1</v>
      </c>
      <c r="M6" s="13"/>
      <c r="N6" s="99">
        <v>6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-11</v>
      </c>
      <c r="G7" s="20" t="s">
        <v>4</v>
      </c>
      <c r="H7" s="13">
        <f ca="1">IF(LEN(INDIRECT(ADDRESS(ROW()-1, COLUMN())))=1,"",INDIRECT(ADDRESS(37,6))-INDIRECT(ADDRESS(37,7)))</f>
        <v>-12</v>
      </c>
      <c r="I7" s="13">
        <f ca="1">IF(LEN(INDIRECT(ADDRESS(ROW()-1, COLUMN())))=1,"",INDIRECT(ADDRESS(41,7))-INDIRECT(ADDRESS(41,6)))</f>
        <v>-5</v>
      </c>
      <c r="J7" s="13">
        <f ca="1">IF(LEN(INDIRECT(ADDRESS(ROW()-1, COLUMN())))=1,"",INDIRECT(ADDRESS(21,6))-INDIRECT(ADDRESS(21,7)))</f>
        <v>1</v>
      </c>
      <c r="K7" s="14">
        <f ca="1">IF(LEN(INDIRECT(ADDRESS(ROW()-1, COLUMN())))=1,"",INDIRECT(ADDRESS(30,6))-INDIRECT(ADDRESS(30,7)))</f>
        <v>-2</v>
      </c>
      <c r="L7" s="65"/>
      <c r="M7" s="13">
        <f ca="1">IF(COUNT(F7:K7)=0,"",SUM(F7:K7))</f>
        <v>-29</v>
      </c>
      <c r="N7" s="100"/>
    </row>
    <row r="8" spans="1:14" ht="24" customHeight="1" x14ac:dyDescent="0.25">
      <c r="A8" s="6"/>
      <c r="B8" s="57">
        <v>3</v>
      </c>
      <c r="C8" s="59" t="s">
        <v>89</v>
      </c>
      <c r="D8" s="60"/>
      <c r="E8" s="61"/>
      <c r="F8" s="15" t="str">
        <f ca="1">INDIRECT(ADDRESS(31,6))&amp;":"&amp;INDIRECT(ADDRESS(31,7))</f>
        <v>9:10</v>
      </c>
      <c r="G8" s="17" t="str">
        <f ca="1">INDIRECT(ADDRESS(37,7))&amp;":"&amp;INDIRECT(ADDRESS(37,6))</f>
        <v>13:1</v>
      </c>
      <c r="H8" s="16" t="s">
        <v>4</v>
      </c>
      <c r="I8" s="17" t="str">
        <f ca="1">INDIRECT(ADDRESS(22,6))&amp;":"&amp;INDIRECT(ADDRESS(22,7))</f>
        <v>13:12</v>
      </c>
      <c r="J8" s="17" t="str">
        <f ca="1">INDIRECT(ADDRESS(26,7))&amp;":"&amp;INDIRECT(ADDRESS(26,6))</f>
        <v>9:13</v>
      </c>
      <c r="K8" s="18" t="str">
        <f ca="1">INDIRECT(ADDRESS(40,6))&amp;":"&amp;INDIRECT(ADDRESS(40,7))</f>
        <v>9:13</v>
      </c>
      <c r="L8" s="65">
        <f ca="1">IF(COUNT(F9:K9)=0,"",COUNTIF(F9:K9,"&gt;0")+0.5*COUNTIF(F9:K9,0))</f>
        <v>2</v>
      </c>
      <c r="M8" s="13">
        <v>-3</v>
      </c>
      <c r="N8" s="99">
        <v>5</v>
      </c>
    </row>
    <row r="9" spans="1:14" ht="24" customHeight="1" x14ac:dyDescent="0.25">
      <c r="A9" s="6"/>
      <c r="B9" s="69"/>
      <c r="C9" s="59"/>
      <c r="D9" s="60"/>
      <c r="E9" s="61"/>
      <c r="F9" s="19">
        <f ca="1">IF(LEN(INDIRECT(ADDRESS(ROW()-1, COLUMN())))=1,"",INDIRECT(ADDRESS(31,6))-INDIRECT(ADDRESS(31,7)))</f>
        <v>-1</v>
      </c>
      <c r="G9" s="13">
        <f ca="1">IF(LEN(INDIRECT(ADDRESS(ROW()-1, COLUMN())))=1,"",INDIRECT(ADDRESS(37,7))-INDIRECT(ADDRESS(37,6)))</f>
        <v>12</v>
      </c>
      <c r="H9" s="20" t="s">
        <v>4</v>
      </c>
      <c r="I9" s="13">
        <f ca="1">IF(LEN(INDIRECT(ADDRESS(ROW()-1, COLUMN())))=1,"",INDIRECT(ADDRESS(22,6))-INDIRECT(ADDRESS(22,7)))</f>
        <v>1</v>
      </c>
      <c r="J9" s="13">
        <f ca="1">IF(LEN(INDIRECT(ADDRESS(ROW()-1, COLUMN())))=1,"",INDIRECT(ADDRESS(26,7))-INDIRECT(ADDRESS(26,6)))</f>
        <v>-4</v>
      </c>
      <c r="K9" s="14">
        <f ca="1">IF(LEN(INDIRECT(ADDRESS(ROW()-1, COLUMN())))=1,"",INDIRECT(ADDRESS(40,6))-INDIRECT(ADDRESS(40,7)))</f>
        <v>-4</v>
      </c>
      <c r="L9" s="65"/>
      <c r="M9" s="13">
        <f ca="1">IF(COUNT(F9:K9)=0,"",SUM(F9:K9))</f>
        <v>4</v>
      </c>
      <c r="N9" s="100"/>
    </row>
    <row r="10" spans="1:14" ht="24" customHeight="1" x14ac:dyDescent="0.25">
      <c r="A10" s="6"/>
      <c r="B10" s="57">
        <v>4</v>
      </c>
      <c r="C10" s="59" t="s">
        <v>90</v>
      </c>
      <c r="D10" s="60"/>
      <c r="E10" s="61"/>
      <c r="F10" s="15" t="str">
        <f ca="1">INDIRECT(ADDRESS(36,7))&amp;":"&amp;INDIRECT(ADDRESS(36,6))</f>
        <v>6:13</v>
      </c>
      <c r="G10" s="17" t="str">
        <f ca="1">INDIRECT(ADDRESS(41,6))&amp;":"&amp;INDIRECT(ADDRESS(41,7))</f>
        <v>13:8</v>
      </c>
      <c r="H10" s="17" t="str">
        <f ca="1">INDIRECT(ADDRESS(22,7))&amp;":"&amp;INDIRECT(ADDRESS(22,6))</f>
        <v>12:13</v>
      </c>
      <c r="I10" s="16" t="s">
        <v>4</v>
      </c>
      <c r="J10" s="17" t="str">
        <f ca="1">INDIRECT(ADDRESS(32,6))&amp;":"&amp;INDIRECT(ADDRESS(32,7))</f>
        <v>13:12</v>
      </c>
      <c r="K10" s="18" t="str">
        <f ca="1">INDIRECT(ADDRESS(25,7))&amp;":"&amp;INDIRECT(ADDRESS(25,6))</f>
        <v>8:13</v>
      </c>
      <c r="L10" s="65">
        <f ca="1">IF(COUNT(F11:K11)=0,"",COUNTIF(F11:K11,"&gt;0")+0.5*COUNTIF(F11:K11,0))</f>
        <v>2</v>
      </c>
      <c r="M10" s="13">
        <v>0</v>
      </c>
      <c r="N10" s="99">
        <v>4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-7</v>
      </c>
      <c r="G11" s="13">
        <f ca="1">IF(LEN(INDIRECT(ADDRESS(ROW()-1, COLUMN())))=1,"",INDIRECT(ADDRESS(41,6))-INDIRECT(ADDRESS(41,7)))</f>
        <v>5</v>
      </c>
      <c r="H11" s="13">
        <f ca="1">IF(LEN(INDIRECT(ADDRESS(ROW()-1, COLUMN())))=1,"",INDIRECT(ADDRESS(22,7))-INDIRECT(ADDRESS(22,6)))</f>
        <v>-1</v>
      </c>
      <c r="I11" s="20" t="s">
        <v>4</v>
      </c>
      <c r="J11" s="13">
        <f ca="1">IF(LEN(INDIRECT(ADDRESS(ROW()-1, COLUMN())))=1,"",INDIRECT(ADDRESS(32,6))-INDIRECT(ADDRESS(32,7)))</f>
        <v>1</v>
      </c>
      <c r="K11" s="14">
        <f ca="1">IF(LEN(INDIRECT(ADDRESS(ROW()-1, COLUMN())))=1,"",INDIRECT(ADDRESS(25,7))-INDIRECT(ADDRESS(25,6)))</f>
        <v>-5</v>
      </c>
      <c r="L11" s="65"/>
      <c r="M11" s="13">
        <f ca="1">IF(COUNT(F11:K11)=0,"",SUM(F11:K11))</f>
        <v>-7</v>
      </c>
      <c r="N11" s="100"/>
    </row>
    <row r="12" spans="1:14" ht="24" customHeight="1" x14ac:dyDescent="0.25">
      <c r="A12" s="6"/>
      <c r="B12" s="57">
        <v>5</v>
      </c>
      <c r="C12" s="70" t="s">
        <v>91</v>
      </c>
      <c r="D12" s="71"/>
      <c r="E12" s="72"/>
      <c r="F12" s="15" t="str">
        <f ca="1">INDIRECT(ADDRESS(42,6))&amp;":"&amp;INDIRECT(ADDRESS(42,7))</f>
        <v>6:13</v>
      </c>
      <c r="G12" s="17" t="str">
        <f ca="1">INDIRECT(ADDRESS(21,7))&amp;":"&amp;INDIRECT(ADDRESS(21,6))</f>
        <v>10:11</v>
      </c>
      <c r="H12" s="17" t="str">
        <f ca="1">INDIRECT(ADDRESS(26,6))&amp;":"&amp;INDIRECT(ADDRESS(26,7))</f>
        <v>13:9</v>
      </c>
      <c r="I12" s="17" t="str">
        <f ca="1">INDIRECT(ADDRESS(32,7))&amp;":"&amp;INDIRECT(ADDRESS(32,6))</f>
        <v>12:13</v>
      </c>
      <c r="J12" s="16" t="s">
        <v>4</v>
      </c>
      <c r="K12" s="18" t="str">
        <f ca="1">INDIRECT(ADDRESS(35,7))&amp;":"&amp;INDIRECT(ADDRESS(35,6))</f>
        <v>13:1</v>
      </c>
      <c r="L12" s="65">
        <f ca="1">IF(COUNT(F13:K13)=0,"",COUNTIF(F13:K13,"&gt;0")+0.5*COUNTIF(F13:K13,0))</f>
        <v>2</v>
      </c>
      <c r="M12" s="13">
        <v>3</v>
      </c>
      <c r="N12" s="73">
        <v>3</v>
      </c>
    </row>
    <row r="13" spans="1:14" ht="24" customHeight="1" x14ac:dyDescent="0.25">
      <c r="A13" s="6"/>
      <c r="B13" s="69"/>
      <c r="C13" s="70"/>
      <c r="D13" s="71"/>
      <c r="E13" s="72"/>
      <c r="F13" s="19">
        <f ca="1">IF(LEN(INDIRECT(ADDRESS(ROW()-1, COLUMN())))=1,"",INDIRECT(ADDRESS(42,6))-INDIRECT(ADDRESS(42,7)))</f>
        <v>-7</v>
      </c>
      <c r="G13" s="13">
        <f ca="1">IF(LEN(INDIRECT(ADDRESS(ROW()-1, COLUMN())))=1,"",INDIRECT(ADDRESS(21,7))-INDIRECT(ADDRESS(21,6)))</f>
        <v>-1</v>
      </c>
      <c r="H13" s="13">
        <f ca="1">IF(LEN(INDIRECT(ADDRESS(ROW()-1, COLUMN())))=1,"",INDIRECT(ADDRESS(26,6))-INDIRECT(ADDRESS(26,7)))</f>
        <v>4</v>
      </c>
      <c r="I13" s="13">
        <f ca="1">IF(LEN(INDIRECT(ADDRESS(ROW()-1, COLUMN())))=1,"",INDIRECT(ADDRESS(32,7))-INDIRECT(ADDRESS(32,6)))</f>
        <v>-1</v>
      </c>
      <c r="J13" s="20" t="s">
        <v>4</v>
      </c>
      <c r="K13" s="14">
        <f ca="1">IF(LEN(INDIRECT(ADDRESS(ROW()-1, COLUMN())))=1,"",INDIRECT(ADDRESS(35,7))-INDIRECT(ADDRESS(35,6)))</f>
        <v>12</v>
      </c>
      <c r="L13" s="65"/>
      <c r="M13" s="13">
        <f ca="1">IF(COUNT(F13:K13)=0,"",SUM(F13:K13))</f>
        <v>7</v>
      </c>
      <c r="N13" s="74"/>
    </row>
    <row r="14" spans="1:14" ht="24" customHeight="1" x14ac:dyDescent="0.25">
      <c r="A14" s="6"/>
      <c r="B14" s="57">
        <v>6</v>
      </c>
      <c r="C14" s="70" t="s">
        <v>92</v>
      </c>
      <c r="D14" s="71"/>
      <c r="E14" s="72"/>
      <c r="F14" s="15" t="str">
        <f ca="1">INDIRECT(ADDRESS(20,7))&amp;":"&amp;INDIRECT(ADDRESS(20,6))</f>
        <v>6:13</v>
      </c>
      <c r="G14" s="17" t="str">
        <f ca="1">INDIRECT(ADDRESS(30,7))&amp;":"&amp;INDIRECT(ADDRESS(30,6))</f>
        <v>11:9</v>
      </c>
      <c r="H14" s="17" t="str">
        <f ca="1">INDIRECT(ADDRESS(40,7))&amp;":"&amp;INDIRECT(ADDRESS(40,6))</f>
        <v>13:9</v>
      </c>
      <c r="I14" s="17" t="str">
        <f ca="1">INDIRECT(ADDRESS(25,6))&amp;":"&amp;INDIRECT(ADDRESS(25,7))</f>
        <v>13:8</v>
      </c>
      <c r="J14" s="17" t="str">
        <f ca="1">INDIRECT(ADDRESS(35,6))&amp;":"&amp;INDIRECT(ADDRESS(35,7))</f>
        <v>1:13</v>
      </c>
      <c r="K14" s="21" t="s">
        <v>4</v>
      </c>
      <c r="L14" s="65">
        <f ca="1">IF(COUNT(F15:K15)=0,"",COUNTIF(F15:K15,"&gt;0")+0.5*COUNTIF(F15:K15,0))</f>
        <v>3</v>
      </c>
      <c r="M14" s="13"/>
      <c r="N14" s="73">
        <v>2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-7</v>
      </c>
      <c r="G15" s="23">
        <f ca="1">IF(LEN(INDIRECT(ADDRESS(ROW()-1, COLUMN())))=1,"",INDIRECT(ADDRESS(30,7))-INDIRECT(ADDRESS(30,6)))</f>
        <v>2</v>
      </c>
      <c r="H15" s="23">
        <f ca="1">IF(LEN(INDIRECT(ADDRESS(ROW()-1, COLUMN())))=1,"",INDIRECT(ADDRESS(40,7))-INDIRECT(ADDRESS(40,6)))</f>
        <v>4</v>
      </c>
      <c r="I15" s="23">
        <f ca="1">IF(LEN(INDIRECT(ADDRESS(ROW()-1, COLUMN())))=1,"",INDIRECT(ADDRESS(25,6))-INDIRECT(ADDRESS(25,7)))</f>
        <v>5</v>
      </c>
      <c r="J15" s="23">
        <f ca="1">IF(LEN(INDIRECT(ADDRESS(ROW()-1, COLUMN())))=1,"",INDIRECT(ADDRESS(35,6))-INDIRECT(ADDRESS(35,7)))</f>
        <v>-12</v>
      </c>
      <c r="K15" s="24" t="s">
        <v>4</v>
      </c>
      <c r="L15" s="66"/>
      <c r="M15" s="23">
        <f ca="1">IF(COUNT(F15:K15)=0,"",SUM(F15:K15))</f>
        <v>-8</v>
      </c>
      <c r="N15" s="93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Гоцфрид</v>
      </c>
      <c r="D20" s="53"/>
      <c r="E20" s="54"/>
      <c r="F20" s="25">
        <v>13</v>
      </c>
      <c r="G20" s="26">
        <v>6</v>
      </c>
      <c r="H20" s="55" t="str">
        <f ca="1">IF(ISBLANK(INDIRECT(ADDRESS(K20*2+2,3))),"",INDIRECT(ADDRESS(K20*2+2,3)))</f>
        <v>Медведева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Санникова</v>
      </c>
      <c r="D21" s="53"/>
      <c r="E21" s="54"/>
      <c r="F21" s="25">
        <v>11</v>
      </c>
      <c r="G21" s="26">
        <v>10</v>
      </c>
      <c r="H21" s="55" t="str">
        <f ca="1">IF(ISBLANK(INDIRECT(ADDRESS(K21*2+2,3))),"",INDIRECT(ADDRESS(K21*2+2,3)))</f>
        <v>Тимченко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Акимов</v>
      </c>
      <c r="D22" s="53"/>
      <c r="E22" s="54"/>
      <c r="F22" s="25">
        <v>13</v>
      </c>
      <c r="G22" s="26">
        <v>12</v>
      </c>
      <c r="H22" s="55" t="str">
        <f ca="1">IF(ISBLANK(INDIRECT(ADDRESS(K22*2+2,3))),"",INDIRECT(ADDRESS(K22*2+2,3)))</f>
        <v>Баринова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Медведева</v>
      </c>
      <c r="D25" s="53"/>
      <c r="E25" s="54"/>
      <c r="F25" s="25">
        <v>13</v>
      </c>
      <c r="G25" s="26">
        <v>8</v>
      </c>
      <c r="H25" s="55" t="str">
        <f ca="1">IF(ISBLANK(INDIRECT(ADDRESS(K25*2+2,3))),"",INDIRECT(ADDRESS(K25*2+2,3)))</f>
        <v>Баринова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Тимченко</v>
      </c>
      <c r="D26" s="53"/>
      <c r="E26" s="54"/>
      <c r="F26" s="25">
        <v>13</v>
      </c>
      <c r="G26" s="26">
        <v>9</v>
      </c>
      <c r="H26" s="55" t="str">
        <f ca="1">IF(ISBLANK(INDIRECT(ADDRESS(K26*2+2,3))),"",INDIRECT(ADDRESS(K26*2+2,3)))</f>
        <v>Акимов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Гоцфрид</v>
      </c>
      <c r="D27" s="53"/>
      <c r="E27" s="54"/>
      <c r="F27" s="25">
        <v>13</v>
      </c>
      <c r="G27" s="26">
        <v>2</v>
      </c>
      <c r="H27" s="55" t="str">
        <f ca="1">IF(ISBLANK(INDIRECT(ADDRESS(K27*2+2,3))),"",INDIRECT(ADDRESS(K27*2+2,3)))</f>
        <v>Санникова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Санникова</v>
      </c>
      <c r="D30" s="53"/>
      <c r="E30" s="54"/>
      <c r="F30" s="25">
        <v>9</v>
      </c>
      <c r="G30" s="26">
        <v>11</v>
      </c>
      <c r="H30" s="55" t="str">
        <f ca="1">IF(ISBLANK(INDIRECT(ADDRESS(K30*2+2,3))),"",INDIRECT(ADDRESS(K30*2+2,3)))</f>
        <v>Медведева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Акимов</v>
      </c>
      <c r="D31" s="53"/>
      <c r="E31" s="54"/>
      <c r="F31" s="25">
        <v>9</v>
      </c>
      <c r="G31" s="26">
        <v>10</v>
      </c>
      <c r="H31" s="55" t="str">
        <f ca="1">IF(ISBLANK(INDIRECT(ADDRESS(K31*2+2,3))),"",INDIRECT(ADDRESS(K31*2+2,3)))</f>
        <v>Гоцфрид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Баринова</v>
      </c>
      <c r="D32" s="53"/>
      <c r="E32" s="54"/>
      <c r="F32" s="25">
        <v>13</v>
      </c>
      <c r="G32" s="26">
        <v>12</v>
      </c>
      <c r="H32" s="55" t="str">
        <f ca="1">IF(ISBLANK(INDIRECT(ADDRESS(K32*2+2,3))),"",INDIRECT(ADDRESS(K32*2+2,3)))</f>
        <v>Тимченко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Медведева</v>
      </c>
      <c r="D35" s="53"/>
      <c r="E35" s="54"/>
      <c r="F35" s="25">
        <v>1</v>
      </c>
      <c r="G35" s="26">
        <v>13</v>
      </c>
      <c r="H35" s="55" t="str">
        <f ca="1">IF(ISBLANK(INDIRECT(ADDRESS(K35*2+2,3))),"",INDIRECT(ADDRESS(K35*2+2,3)))</f>
        <v>Тимченко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Гоцфрид</v>
      </c>
      <c r="D36" s="53"/>
      <c r="E36" s="54"/>
      <c r="F36" s="25">
        <v>13</v>
      </c>
      <c r="G36" s="26">
        <v>6</v>
      </c>
      <c r="H36" s="55" t="str">
        <f ca="1">IF(ISBLANK(INDIRECT(ADDRESS(K36*2+2,3))),"",INDIRECT(ADDRESS(K36*2+2,3)))</f>
        <v>Баринова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Санникова</v>
      </c>
      <c r="D37" s="53"/>
      <c r="E37" s="54"/>
      <c r="F37" s="25">
        <v>1</v>
      </c>
      <c r="G37" s="26">
        <v>13</v>
      </c>
      <c r="H37" s="55" t="str">
        <f ca="1">IF(ISBLANK(INDIRECT(ADDRESS(K37*2+2,3))),"",INDIRECT(ADDRESS(K37*2+2,3)))</f>
        <v>Акимов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Акимов</v>
      </c>
      <c r="D40" s="53"/>
      <c r="E40" s="54"/>
      <c r="F40" s="25">
        <v>9</v>
      </c>
      <c r="G40" s="26">
        <v>13</v>
      </c>
      <c r="H40" s="55" t="str">
        <f ca="1">IF(ISBLANK(INDIRECT(ADDRESS(K40*2+2,3))),"",INDIRECT(ADDRESS(K40*2+2,3)))</f>
        <v>Медведева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Баринова</v>
      </c>
      <c r="D41" s="53"/>
      <c r="E41" s="54"/>
      <c r="F41" s="25">
        <v>13</v>
      </c>
      <c r="G41" s="26">
        <v>8</v>
      </c>
      <c r="H41" s="55" t="str">
        <f ca="1">IF(ISBLANK(INDIRECT(ADDRESS(K41*2+2,3))),"",INDIRECT(ADDRESS(K41*2+2,3)))</f>
        <v>Санникова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Тимченко</v>
      </c>
      <c r="D42" s="53"/>
      <c r="E42" s="54"/>
      <c r="F42" s="25">
        <v>6</v>
      </c>
      <c r="G42" s="26">
        <v>13</v>
      </c>
      <c r="H42" s="55" t="str">
        <f ca="1">IF(ISBLANK(INDIRECT(ADDRESS(K42*2+2,3))),"",INDIRECT(ADDRESS(K42*2+2,3)))</f>
        <v>Гоцфрид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10" sqref="O1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4" width="14.85546875" customWidth="1"/>
    <col min="15" max="15" width="10.28515625" customWidth="1"/>
    <col min="16" max="16" width="15.42578125" customWidth="1"/>
  </cols>
  <sheetData>
    <row r="1" spans="1:16" ht="45" x14ac:dyDescent="0.35"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57</v>
      </c>
    </row>
    <row r="2" spans="1:16" ht="15.75" thickBot="1" x14ac:dyDescent="0.3"/>
    <row r="3" spans="1:16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3">
        <v>3</v>
      </c>
      <c r="I3" s="3">
        <v>4</v>
      </c>
      <c r="J3" s="7" t="s">
        <v>1</v>
      </c>
      <c r="K3" s="2" t="s">
        <v>2</v>
      </c>
      <c r="L3" s="31" t="s">
        <v>3</v>
      </c>
    </row>
    <row r="4" spans="1:16" ht="21" x14ac:dyDescent="0.35">
      <c r="A4" s="6"/>
      <c r="B4" s="82">
        <v>1</v>
      </c>
      <c r="C4" s="112" t="s">
        <v>72</v>
      </c>
      <c r="D4" s="113"/>
      <c r="E4" s="114"/>
      <c r="F4" s="8" t="s">
        <v>4</v>
      </c>
      <c r="G4" s="9" t="str">
        <f ca="1">INDIRECT(ADDRESS(21,6))&amp;":"&amp;INDIRECT(ADDRESS(21,7))</f>
        <v>10:13</v>
      </c>
      <c r="H4" s="9" t="str">
        <f ca="1">INDIRECT(ADDRESS(25,7))&amp;":"&amp;INDIRECT(ADDRESS(25,6))</f>
        <v>13:7</v>
      </c>
      <c r="I4" s="10" t="str">
        <f ca="1">INDIRECT(ADDRESS(16,6))&amp;":"&amp;INDIRECT(ADDRESS(16,7))</f>
        <v>4:13</v>
      </c>
      <c r="J4" s="105">
        <f ca="1">IF(COUNT(F5:I5)=0,"",COUNTIF(F5:I5,"&gt;0")+0.5*COUNTIF(F5:I5,0))</f>
        <v>1</v>
      </c>
      <c r="K4" s="11">
        <v>3</v>
      </c>
      <c r="L4" s="110">
        <v>2</v>
      </c>
      <c r="O4" s="30" t="s">
        <v>105</v>
      </c>
    </row>
    <row r="5" spans="1:16" ht="21" x14ac:dyDescent="0.25">
      <c r="A5" s="6"/>
      <c r="B5" s="69"/>
      <c r="C5" s="70"/>
      <c r="D5" s="71"/>
      <c r="E5" s="72"/>
      <c r="F5" s="12" t="s">
        <v>4</v>
      </c>
      <c r="G5" s="13">
        <f ca="1">IF(LEN(INDIRECT(ADDRESS(ROW()-1, COLUMN())))=1,"",INDIRECT(ADDRESS(21,6))-INDIRECT(ADDRESS(21,7)))</f>
        <v>-3</v>
      </c>
      <c r="H5" s="13">
        <f ca="1">IF(LEN(INDIRECT(ADDRESS(ROW()-1, COLUMN())))=1,"",INDIRECT(ADDRESS(25,7))-INDIRECT(ADDRESS(25,6)))</f>
        <v>6</v>
      </c>
      <c r="I5" s="14">
        <f ca="1">IF(LEN(INDIRECT(ADDRESS(ROW()-1, COLUMN())))=1,"",INDIRECT(ADDRESS(16,6))-INDIRECT(ADDRESS(16,7)))</f>
        <v>-9</v>
      </c>
      <c r="J5" s="106"/>
      <c r="K5" s="13">
        <f ca="1">IF(COUNT(F5:I5)=0,"",SUM(F5:I5))</f>
        <v>-6</v>
      </c>
      <c r="L5" s="111"/>
    </row>
    <row r="6" spans="1:16" ht="21" x14ac:dyDescent="0.3">
      <c r="A6" s="6"/>
      <c r="B6" s="57">
        <v>2</v>
      </c>
      <c r="C6" s="59" t="s">
        <v>76</v>
      </c>
      <c r="D6" s="60"/>
      <c r="E6" s="61"/>
      <c r="F6" s="15" t="str">
        <f ca="1">INDIRECT(ADDRESS(21,7))&amp;":"&amp;INDIRECT(ADDRESS(21,6))</f>
        <v>13:10</v>
      </c>
      <c r="G6" s="16" t="s">
        <v>4</v>
      </c>
      <c r="H6" s="17" t="str">
        <f ca="1">INDIRECT(ADDRESS(17,6))&amp;":"&amp;INDIRECT(ADDRESS(17,7))</f>
        <v>5:13</v>
      </c>
      <c r="I6" s="18" t="str">
        <f ca="1">INDIRECT(ADDRESS(24,6))&amp;":"&amp;INDIRECT(ADDRESS(24,7))</f>
        <v>5:13</v>
      </c>
      <c r="J6" s="106">
        <f ca="1">IF(COUNT(F7:I7)=0,"",COUNTIF(F7:I7,"&gt;0")+0.5*COUNTIF(F7:I7,0))</f>
        <v>1</v>
      </c>
      <c r="K6" s="13">
        <v>-5</v>
      </c>
      <c r="L6" s="104">
        <v>4</v>
      </c>
      <c r="N6" s="36" t="s">
        <v>77</v>
      </c>
      <c r="O6" s="35" t="s">
        <v>106</v>
      </c>
      <c r="P6" s="34" t="s">
        <v>72</v>
      </c>
    </row>
    <row r="7" spans="1:16" ht="21" x14ac:dyDescent="0.25">
      <c r="A7" s="6"/>
      <c r="B7" s="69"/>
      <c r="C7" s="59"/>
      <c r="D7" s="60"/>
      <c r="E7" s="61"/>
      <c r="F7" s="19">
        <f ca="1">IF(LEN(INDIRECT(ADDRESS(ROW()-1, COLUMN())))=1,"",INDIRECT(ADDRESS(21,7))-INDIRECT(ADDRESS(21,6)))</f>
        <v>3</v>
      </c>
      <c r="G7" s="20" t="s">
        <v>4</v>
      </c>
      <c r="H7" s="13">
        <f ca="1">IF(LEN(INDIRECT(ADDRESS(ROW()-1, COLUMN())))=1,"",INDIRECT(ADDRESS(17,6))-INDIRECT(ADDRESS(17,7)))</f>
        <v>-8</v>
      </c>
      <c r="I7" s="14">
        <f ca="1">IF(LEN(INDIRECT(ADDRESS(ROW()-1, COLUMN())))=1,"",INDIRECT(ADDRESS(24,6))-INDIRECT(ADDRESS(24,7)))</f>
        <v>-8</v>
      </c>
      <c r="J7" s="106"/>
      <c r="K7" s="13">
        <f ca="1">IF(COUNT(F7:I7)=0,"",SUM(F7:I7))</f>
        <v>-13</v>
      </c>
      <c r="L7" s="104"/>
    </row>
    <row r="8" spans="1:16" ht="21" x14ac:dyDescent="0.25">
      <c r="A8" s="6"/>
      <c r="B8" s="57">
        <v>3</v>
      </c>
      <c r="C8" s="59" t="s">
        <v>85</v>
      </c>
      <c r="D8" s="60"/>
      <c r="E8" s="61"/>
      <c r="F8" s="15" t="str">
        <f ca="1">INDIRECT(ADDRESS(25,6))&amp;":"&amp;INDIRECT(ADDRESS(25,7))</f>
        <v>7:13</v>
      </c>
      <c r="G8" s="17" t="str">
        <f ca="1">INDIRECT(ADDRESS(17,7))&amp;":"&amp;INDIRECT(ADDRESS(17,6))</f>
        <v>13:5</v>
      </c>
      <c r="H8" s="16" t="s">
        <v>4</v>
      </c>
      <c r="I8" s="18" t="str">
        <f ca="1">INDIRECT(ADDRESS(20,7))&amp;":"&amp;INDIRECT(ADDRESS(20,6))</f>
        <v>9:13</v>
      </c>
      <c r="J8" s="106">
        <f ca="1">IF(COUNT(F9:I9)=0,"",COUNTIF(F9:I9,"&gt;0")+0.5*COUNTIF(F9:I9,0))</f>
        <v>1</v>
      </c>
      <c r="K8" s="13">
        <v>2</v>
      </c>
      <c r="L8" s="104">
        <v>3</v>
      </c>
    </row>
    <row r="9" spans="1:16" ht="21" x14ac:dyDescent="0.25">
      <c r="A9" s="6"/>
      <c r="B9" s="69"/>
      <c r="C9" s="59"/>
      <c r="D9" s="60"/>
      <c r="E9" s="61"/>
      <c r="F9" s="19">
        <f ca="1">IF(LEN(INDIRECT(ADDRESS(ROW()-1, COLUMN())))=1,"",INDIRECT(ADDRESS(25,6))-INDIRECT(ADDRESS(25,7)))</f>
        <v>-6</v>
      </c>
      <c r="G9" s="13">
        <f ca="1">IF(LEN(INDIRECT(ADDRESS(ROW()-1, COLUMN())))=1,"",INDIRECT(ADDRESS(17,7))-INDIRECT(ADDRESS(17,6)))</f>
        <v>8</v>
      </c>
      <c r="H9" s="20" t="s">
        <v>4</v>
      </c>
      <c r="I9" s="14">
        <f ca="1">IF(LEN(INDIRECT(ADDRESS(ROW()-1, COLUMN())))=1,"",INDIRECT(ADDRESS(20,7))-INDIRECT(ADDRESS(20,6)))</f>
        <v>-4</v>
      </c>
      <c r="J9" s="106"/>
      <c r="K9" s="13">
        <f ca="1">IF(COUNT(F9:I9)=0,"",SUM(F9:I9))</f>
        <v>-2</v>
      </c>
      <c r="L9" s="104"/>
    </row>
    <row r="10" spans="1:16" ht="21" x14ac:dyDescent="0.25">
      <c r="A10" s="6"/>
      <c r="B10" s="57">
        <v>4</v>
      </c>
      <c r="C10" s="86" t="s">
        <v>91</v>
      </c>
      <c r="D10" s="87"/>
      <c r="E10" s="88"/>
      <c r="F10" s="15" t="str">
        <f ca="1">INDIRECT(ADDRESS(16,7))&amp;":"&amp;INDIRECT(ADDRESS(16,6))</f>
        <v>13:4</v>
      </c>
      <c r="G10" s="17" t="str">
        <f ca="1">INDIRECT(ADDRESS(24,7))&amp;":"&amp;INDIRECT(ADDRESS(24,6))</f>
        <v>13:5</v>
      </c>
      <c r="H10" s="17" t="str">
        <f ca="1">INDIRECT(ADDRESS(20,6))&amp;":"&amp;INDIRECT(ADDRESS(20,7))</f>
        <v>13:9</v>
      </c>
      <c r="I10" s="21" t="s">
        <v>4</v>
      </c>
      <c r="J10" s="106">
        <f ca="1">IF(COUNT(F11:I11)=0,"",COUNTIF(F11:I11,"&gt;0")+0.5*COUNTIF(F11:I11,0))</f>
        <v>3</v>
      </c>
      <c r="K10" s="13"/>
      <c r="L10" s="108">
        <v>1</v>
      </c>
    </row>
    <row r="11" spans="1:16" ht="21.75" thickBot="1" x14ac:dyDescent="0.3">
      <c r="A11" s="6"/>
      <c r="B11" s="58"/>
      <c r="C11" s="116"/>
      <c r="D11" s="117"/>
      <c r="E11" s="118"/>
      <c r="F11" s="22">
        <f ca="1">IF(LEN(INDIRECT(ADDRESS(ROW()-1, COLUMN())))=1,"",INDIRECT(ADDRESS(16,7))-INDIRECT(ADDRESS(16,6)))</f>
        <v>9</v>
      </c>
      <c r="G11" s="23">
        <f ca="1">IF(LEN(INDIRECT(ADDRESS(ROW()-1, COLUMN())))=1,"",INDIRECT(ADDRESS(24,7))-INDIRECT(ADDRESS(24,6)))</f>
        <v>8</v>
      </c>
      <c r="H11" s="23">
        <f ca="1">IF(LEN(INDIRECT(ADDRESS(ROW()-1, COLUMN())))=1,"",INDIRECT(ADDRESS(20,6))-INDIRECT(ADDRESS(20,7)))</f>
        <v>4</v>
      </c>
      <c r="I11" s="24" t="s">
        <v>4</v>
      </c>
      <c r="J11" s="109"/>
      <c r="K11" s="23">
        <f ca="1">IF(COUNT(F11:I11)=0,"",SUM(F11:I11))</f>
        <v>21</v>
      </c>
      <c r="L11" s="115"/>
    </row>
    <row r="15" spans="1:16" ht="21.75" thickBot="1" x14ac:dyDescent="0.3">
      <c r="B15" s="56" t="s">
        <v>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6" ht="19.5" thickBot="1" x14ac:dyDescent="0.3">
      <c r="B16" s="6">
        <v>1</v>
      </c>
      <c r="C16" s="53" t="str">
        <f ca="1">IF(ISBLANK(INDIRECT(ADDRESS(B16*2+2,3))),"",INDIRECT(ADDRESS(B16*2+2,3)))</f>
        <v>Банщиков</v>
      </c>
      <c r="D16" s="53"/>
      <c r="E16" s="54"/>
      <c r="F16" s="25">
        <v>4</v>
      </c>
      <c r="G16" s="26">
        <v>13</v>
      </c>
      <c r="H16" s="55" t="str">
        <f ca="1">IF(ISBLANK(INDIRECT(ADDRESS(K16*2+2,3))),"",INDIRECT(ADDRESS(K16*2+2,3)))</f>
        <v>Тимченко</v>
      </c>
      <c r="I16" s="53"/>
      <c r="J16" s="53"/>
      <c r="K16" s="6">
        <v>4</v>
      </c>
      <c r="L16" s="27" t="s">
        <v>6</v>
      </c>
      <c r="M16" s="32"/>
    </row>
    <row r="17" spans="2:13" ht="19.5" thickBot="1" x14ac:dyDescent="0.3">
      <c r="B17" s="6">
        <v>2</v>
      </c>
      <c r="C17" s="53" t="str">
        <f ca="1">IF(ISBLANK(INDIRECT(ADDRESS(B17*2+2,3))),"",INDIRECT(ADDRESS(B17*2+2,3)))</f>
        <v>Дурынчева</v>
      </c>
      <c r="D17" s="53"/>
      <c r="E17" s="54"/>
      <c r="F17" s="25">
        <v>5</v>
      </c>
      <c r="G17" s="26">
        <v>13</v>
      </c>
      <c r="H17" s="55" t="str">
        <f ca="1">IF(ISBLANK(INDIRECT(ADDRESS(K17*2+2,3))),"",INDIRECT(ADDRESS(K17*2+2,3)))</f>
        <v>Стрельчук Д.</v>
      </c>
      <c r="I17" s="53"/>
      <c r="J17" s="53"/>
      <c r="K17" s="6">
        <v>3</v>
      </c>
      <c r="L17" s="27" t="s">
        <v>6</v>
      </c>
      <c r="M17" s="32"/>
    </row>
    <row r="19" spans="2:13" ht="21.75" thickBot="1" x14ac:dyDescent="0.3">
      <c r="B19" s="56" t="s">
        <v>7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3" ht="19.5" thickBot="1" x14ac:dyDescent="0.3">
      <c r="B20" s="6">
        <v>4</v>
      </c>
      <c r="C20" s="53" t="str">
        <f ca="1">IF(ISBLANK(INDIRECT(ADDRESS(B20*2+2,3))),"",INDIRECT(ADDRESS(B20*2+2,3)))</f>
        <v>Тимченко</v>
      </c>
      <c r="D20" s="53"/>
      <c r="E20" s="54"/>
      <c r="F20" s="25">
        <v>13</v>
      </c>
      <c r="G20" s="26">
        <v>9</v>
      </c>
      <c r="H20" s="55" t="str">
        <f ca="1">IF(ISBLANK(INDIRECT(ADDRESS(K20*2+2,3))),"",INDIRECT(ADDRESS(K20*2+2,3)))</f>
        <v>Стрельчук Д.</v>
      </c>
      <c r="I20" s="53"/>
      <c r="J20" s="53"/>
      <c r="K20" s="6">
        <v>3</v>
      </c>
      <c r="L20" s="27" t="s">
        <v>6</v>
      </c>
      <c r="M20" s="32"/>
    </row>
    <row r="21" spans="2:13" ht="19.5" thickBot="1" x14ac:dyDescent="0.3">
      <c r="B21" s="6">
        <v>1</v>
      </c>
      <c r="C21" s="53" t="str">
        <f ca="1">IF(ISBLANK(INDIRECT(ADDRESS(B21*2+2,3))),"",INDIRECT(ADDRESS(B21*2+2,3)))</f>
        <v>Банщиков</v>
      </c>
      <c r="D21" s="53"/>
      <c r="E21" s="54"/>
      <c r="F21" s="25">
        <v>10</v>
      </c>
      <c r="G21" s="26">
        <v>13</v>
      </c>
      <c r="H21" s="55" t="str">
        <f ca="1">IF(ISBLANK(INDIRECT(ADDRESS(K21*2+2,3))),"",INDIRECT(ADDRESS(K21*2+2,3)))</f>
        <v>Дурынчева</v>
      </c>
      <c r="I21" s="53"/>
      <c r="J21" s="53"/>
      <c r="K21" s="6">
        <v>2</v>
      </c>
      <c r="L21" s="27" t="s">
        <v>6</v>
      </c>
      <c r="M21" s="32"/>
    </row>
    <row r="23" spans="2:13" ht="21.75" thickBot="1" x14ac:dyDescent="0.3">
      <c r="B23" s="56" t="s">
        <v>8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2:13" ht="19.5" thickBot="1" x14ac:dyDescent="0.3">
      <c r="B24" s="6">
        <v>2</v>
      </c>
      <c r="C24" s="53" t="str">
        <f ca="1">IF(ISBLANK(INDIRECT(ADDRESS(B24*2+2,3))),"",INDIRECT(ADDRESS(B24*2+2,3)))</f>
        <v>Дурынчева</v>
      </c>
      <c r="D24" s="53"/>
      <c r="E24" s="54"/>
      <c r="F24" s="25">
        <v>5</v>
      </c>
      <c r="G24" s="26">
        <v>13</v>
      </c>
      <c r="H24" s="55" t="str">
        <f ca="1">IF(ISBLANK(INDIRECT(ADDRESS(K24*2+2,3))),"",INDIRECT(ADDRESS(K24*2+2,3)))</f>
        <v>Тимченко</v>
      </c>
      <c r="I24" s="53"/>
      <c r="J24" s="53"/>
      <c r="K24" s="6">
        <v>4</v>
      </c>
      <c r="L24" s="27" t="s">
        <v>6</v>
      </c>
      <c r="M24" s="32"/>
    </row>
    <row r="25" spans="2:13" ht="19.5" thickBot="1" x14ac:dyDescent="0.3">
      <c r="B25" s="6">
        <v>3</v>
      </c>
      <c r="C25" s="53" t="str">
        <f ca="1">IF(ISBLANK(INDIRECT(ADDRESS(B25*2+2,3))),"",INDIRECT(ADDRESS(B25*2+2,3)))</f>
        <v>Стрельчук Д.</v>
      </c>
      <c r="D25" s="53"/>
      <c r="E25" s="54"/>
      <c r="F25" s="25">
        <v>7</v>
      </c>
      <c r="G25" s="26">
        <v>13</v>
      </c>
      <c r="H25" s="55" t="str">
        <f ca="1">IF(ISBLANK(INDIRECT(ADDRESS(K25*2+2,3))),"",INDIRECT(ADDRESS(K25*2+2,3)))</f>
        <v>Банщиков</v>
      </c>
      <c r="I25" s="53"/>
      <c r="J25" s="53"/>
      <c r="K25" s="6">
        <v>1</v>
      </c>
      <c r="L25" s="27" t="s">
        <v>6</v>
      </c>
      <c r="M25" s="32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4" sqref="K14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4" width="14.85546875" customWidth="1"/>
    <col min="15" max="15" width="10.28515625" customWidth="1"/>
    <col min="16" max="16" width="15.42578125" customWidth="1"/>
  </cols>
  <sheetData>
    <row r="1" spans="1:16" ht="45" x14ac:dyDescent="0.35">
      <c r="B1" s="78" t="s">
        <v>63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57</v>
      </c>
    </row>
    <row r="2" spans="1:16" ht="15.75" thickBot="1" x14ac:dyDescent="0.3"/>
    <row r="3" spans="1:16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3">
        <v>3</v>
      </c>
      <c r="I3" s="3">
        <v>4</v>
      </c>
      <c r="J3" s="7" t="s">
        <v>1</v>
      </c>
      <c r="K3" s="2" t="s">
        <v>2</v>
      </c>
      <c r="L3" s="31" t="s">
        <v>3</v>
      </c>
    </row>
    <row r="4" spans="1:16" ht="21" x14ac:dyDescent="0.35">
      <c r="A4" s="6"/>
      <c r="B4" s="82">
        <v>1</v>
      </c>
      <c r="C4" s="96" t="s">
        <v>71</v>
      </c>
      <c r="D4" s="97"/>
      <c r="E4" s="98"/>
      <c r="F4" s="8" t="s">
        <v>4</v>
      </c>
      <c r="G4" s="9" t="str">
        <f ca="1">INDIRECT(ADDRESS(21,6))&amp;":"&amp;INDIRECT(ADDRESS(21,7))</f>
        <v>8:13</v>
      </c>
      <c r="H4" s="9" t="str">
        <f ca="1">INDIRECT(ADDRESS(25,7))&amp;":"&amp;INDIRECT(ADDRESS(25,6))</f>
        <v>9:11</v>
      </c>
      <c r="I4" s="10" t="str">
        <f ca="1">INDIRECT(ADDRESS(16,6))&amp;":"&amp;INDIRECT(ADDRESS(16,7))</f>
        <v>13:7</v>
      </c>
      <c r="J4" s="105">
        <f ca="1">IF(COUNT(F5:I5)=0,"",COUNTIF(F5:I5,"&gt;0")+0.5*COUNTIF(F5:I5,0))</f>
        <v>1</v>
      </c>
      <c r="K4" s="11">
        <v>1</v>
      </c>
      <c r="L4" s="103">
        <v>3</v>
      </c>
      <c r="O4" s="30" t="s">
        <v>105</v>
      </c>
    </row>
    <row r="5" spans="1:16" ht="21" x14ac:dyDescent="0.25">
      <c r="A5" s="6"/>
      <c r="B5" s="69"/>
      <c r="C5" s="59"/>
      <c r="D5" s="60"/>
      <c r="E5" s="61"/>
      <c r="F5" s="12" t="s">
        <v>4</v>
      </c>
      <c r="G5" s="13">
        <f ca="1">IF(LEN(INDIRECT(ADDRESS(ROW()-1, COLUMN())))=1,"",INDIRECT(ADDRESS(21,6))-INDIRECT(ADDRESS(21,7)))</f>
        <v>-5</v>
      </c>
      <c r="H5" s="13">
        <f ca="1">IF(LEN(INDIRECT(ADDRESS(ROW()-1, COLUMN())))=1,"",INDIRECT(ADDRESS(25,7))-INDIRECT(ADDRESS(25,6)))</f>
        <v>-2</v>
      </c>
      <c r="I5" s="14">
        <f ca="1">IF(LEN(INDIRECT(ADDRESS(ROW()-1, COLUMN())))=1,"",INDIRECT(ADDRESS(16,6))-INDIRECT(ADDRESS(16,7)))</f>
        <v>6</v>
      </c>
      <c r="J5" s="106"/>
      <c r="K5" s="13">
        <f ca="1">IF(COUNT(F5:I5)=0,"",SUM(F5:I5))</f>
        <v>-1</v>
      </c>
      <c r="L5" s="104"/>
    </row>
    <row r="6" spans="1:16" ht="21" x14ac:dyDescent="0.3">
      <c r="A6" s="6"/>
      <c r="B6" s="57">
        <v>2</v>
      </c>
      <c r="C6" s="70" t="s">
        <v>77</v>
      </c>
      <c r="D6" s="71"/>
      <c r="E6" s="72"/>
      <c r="F6" s="15" t="str">
        <f ca="1">INDIRECT(ADDRESS(21,7))&amp;":"&amp;INDIRECT(ADDRESS(21,6))</f>
        <v>13:8</v>
      </c>
      <c r="G6" s="16" t="s">
        <v>4</v>
      </c>
      <c r="H6" s="17" t="str">
        <f ca="1">INDIRECT(ADDRESS(17,6))&amp;":"&amp;INDIRECT(ADDRESS(17,7))</f>
        <v>6:13</v>
      </c>
      <c r="I6" s="18" t="str">
        <f ca="1">INDIRECT(ADDRESS(24,6))&amp;":"&amp;INDIRECT(ADDRESS(24,7))</f>
        <v>10:12</v>
      </c>
      <c r="J6" s="106">
        <f ca="1">IF(COUNT(F7:I7)=0,"",COUNTIF(F7:I7,"&gt;0")+0.5*COUNTIF(F7:I7,0))</f>
        <v>1</v>
      </c>
      <c r="K6" s="13">
        <v>3</v>
      </c>
      <c r="L6" s="111">
        <v>2</v>
      </c>
      <c r="N6" s="36" t="s">
        <v>77</v>
      </c>
      <c r="O6" s="35" t="s">
        <v>106</v>
      </c>
      <c r="P6" s="34" t="s">
        <v>72</v>
      </c>
    </row>
    <row r="7" spans="1:16" ht="21" x14ac:dyDescent="0.25">
      <c r="A7" s="6"/>
      <c r="B7" s="69"/>
      <c r="C7" s="70"/>
      <c r="D7" s="71"/>
      <c r="E7" s="72"/>
      <c r="F7" s="19">
        <f ca="1">IF(LEN(INDIRECT(ADDRESS(ROW()-1, COLUMN())))=1,"",INDIRECT(ADDRESS(21,7))-INDIRECT(ADDRESS(21,6)))</f>
        <v>5</v>
      </c>
      <c r="G7" s="20" t="s">
        <v>4</v>
      </c>
      <c r="H7" s="13">
        <f ca="1">IF(LEN(INDIRECT(ADDRESS(ROW()-1, COLUMN())))=1,"",INDIRECT(ADDRESS(17,6))-INDIRECT(ADDRESS(17,7)))</f>
        <v>-7</v>
      </c>
      <c r="I7" s="14">
        <f ca="1">IF(LEN(INDIRECT(ADDRESS(ROW()-1, COLUMN())))=1,"",INDIRECT(ADDRESS(24,6))-INDIRECT(ADDRESS(24,7)))</f>
        <v>-2</v>
      </c>
      <c r="J7" s="106"/>
      <c r="K7" s="13">
        <f ca="1">IF(COUNT(F7:I7)=0,"",SUM(F7:I7))</f>
        <v>-4</v>
      </c>
      <c r="L7" s="111"/>
    </row>
    <row r="8" spans="1:16" ht="21" x14ac:dyDescent="0.25">
      <c r="A8" s="6"/>
      <c r="B8" s="57">
        <v>3</v>
      </c>
      <c r="C8" s="86" t="s">
        <v>86</v>
      </c>
      <c r="D8" s="87"/>
      <c r="E8" s="88"/>
      <c r="F8" s="15" t="str">
        <f ca="1">INDIRECT(ADDRESS(25,6))&amp;":"&amp;INDIRECT(ADDRESS(25,7))</f>
        <v>11:9</v>
      </c>
      <c r="G8" s="17" t="str">
        <f ca="1">INDIRECT(ADDRESS(17,7))&amp;":"&amp;INDIRECT(ADDRESS(17,6))</f>
        <v>13:6</v>
      </c>
      <c r="H8" s="16" t="s">
        <v>4</v>
      </c>
      <c r="I8" s="18" t="str">
        <f ca="1">INDIRECT(ADDRESS(20,7))&amp;":"&amp;INDIRECT(ADDRESS(20,6))</f>
        <v>13:7</v>
      </c>
      <c r="J8" s="106">
        <f ca="1">IF(COUNT(F9:I9)=0,"",COUNTIF(F9:I9,"&gt;0")+0.5*COUNTIF(F9:I9,0))</f>
        <v>3</v>
      </c>
      <c r="K8" s="13"/>
      <c r="L8" s="108">
        <v>1</v>
      </c>
    </row>
    <row r="9" spans="1:16" ht="21" x14ac:dyDescent="0.25">
      <c r="A9" s="6"/>
      <c r="B9" s="69"/>
      <c r="C9" s="86"/>
      <c r="D9" s="87"/>
      <c r="E9" s="88"/>
      <c r="F9" s="19">
        <f ca="1">IF(LEN(INDIRECT(ADDRESS(ROW()-1, COLUMN())))=1,"",INDIRECT(ADDRESS(25,6))-INDIRECT(ADDRESS(25,7)))</f>
        <v>2</v>
      </c>
      <c r="G9" s="13">
        <f ca="1">IF(LEN(INDIRECT(ADDRESS(ROW()-1, COLUMN())))=1,"",INDIRECT(ADDRESS(17,7))-INDIRECT(ADDRESS(17,6)))</f>
        <v>7</v>
      </c>
      <c r="H9" s="20" t="s">
        <v>4</v>
      </c>
      <c r="I9" s="14">
        <f ca="1">IF(LEN(INDIRECT(ADDRESS(ROW()-1, COLUMN())))=1,"",INDIRECT(ADDRESS(20,7))-INDIRECT(ADDRESS(20,6)))</f>
        <v>6</v>
      </c>
      <c r="J9" s="106"/>
      <c r="K9" s="13">
        <f ca="1">IF(COUNT(F9:I9)=0,"",SUM(F9:I9))</f>
        <v>15</v>
      </c>
      <c r="L9" s="108"/>
    </row>
    <row r="10" spans="1:16" ht="21" x14ac:dyDescent="0.25">
      <c r="A10" s="6"/>
      <c r="B10" s="57">
        <v>4</v>
      </c>
      <c r="C10" s="59" t="s">
        <v>92</v>
      </c>
      <c r="D10" s="60"/>
      <c r="E10" s="61"/>
      <c r="F10" s="15" t="str">
        <f ca="1">INDIRECT(ADDRESS(16,7))&amp;":"&amp;INDIRECT(ADDRESS(16,6))</f>
        <v>7:13</v>
      </c>
      <c r="G10" s="17" t="str">
        <f ca="1">INDIRECT(ADDRESS(24,7))&amp;":"&amp;INDIRECT(ADDRESS(24,6))</f>
        <v>12:10</v>
      </c>
      <c r="H10" s="17" t="str">
        <f ca="1">INDIRECT(ADDRESS(20,6))&amp;":"&amp;INDIRECT(ADDRESS(20,7))</f>
        <v>7:13</v>
      </c>
      <c r="I10" s="21" t="s">
        <v>4</v>
      </c>
      <c r="J10" s="106">
        <f ca="1">IF(COUNT(F11:I11)=0,"",COUNTIF(F11:I11,"&gt;0")+0.5*COUNTIF(F11:I11,0))</f>
        <v>1</v>
      </c>
      <c r="K10" s="13">
        <v>-4</v>
      </c>
      <c r="L10" s="104">
        <v>4</v>
      </c>
    </row>
    <row r="11" spans="1:16" ht="21.75" thickBot="1" x14ac:dyDescent="0.3">
      <c r="A11" s="6"/>
      <c r="B11" s="58"/>
      <c r="C11" s="62"/>
      <c r="D11" s="63"/>
      <c r="E11" s="64"/>
      <c r="F11" s="22">
        <f ca="1">IF(LEN(INDIRECT(ADDRESS(ROW()-1, COLUMN())))=1,"",INDIRECT(ADDRESS(16,7))-INDIRECT(ADDRESS(16,6)))</f>
        <v>-6</v>
      </c>
      <c r="G11" s="23">
        <f ca="1">IF(LEN(INDIRECT(ADDRESS(ROW()-1, COLUMN())))=1,"",INDIRECT(ADDRESS(24,7))-INDIRECT(ADDRESS(24,6)))</f>
        <v>2</v>
      </c>
      <c r="H11" s="23">
        <f ca="1">IF(LEN(INDIRECT(ADDRESS(ROW()-1, COLUMN())))=1,"",INDIRECT(ADDRESS(20,6))-INDIRECT(ADDRESS(20,7)))</f>
        <v>-6</v>
      </c>
      <c r="I11" s="24" t="s">
        <v>4</v>
      </c>
      <c r="J11" s="109"/>
      <c r="K11" s="23">
        <f ca="1">IF(COUNT(F11:I11)=0,"",SUM(F11:I11))</f>
        <v>-10</v>
      </c>
      <c r="L11" s="107"/>
    </row>
    <row r="15" spans="1:16" ht="21.75" thickBot="1" x14ac:dyDescent="0.3">
      <c r="B15" s="56" t="s">
        <v>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6" ht="19.5" thickBot="1" x14ac:dyDescent="0.3">
      <c r="B16" s="6">
        <v>1</v>
      </c>
      <c r="C16" s="53" t="str">
        <f ca="1">IF(ISBLANK(INDIRECT(ADDRESS(B16*2+2,3))),"",INDIRECT(ADDRESS(B16*2+2,3)))</f>
        <v>Базарев</v>
      </c>
      <c r="D16" s="53"/>
      <c r="E16" s="54"/>
      <c r="F16" s="25">
        <v>13</v>
      </c>
      <c r="G16" s="26">
        <v>7</v>
      </c>
      <c r="H16" s="55" t="str">
        <f ca="1">IF(ISBLANK(INDIRECT(ADDRESS(K16*2+2,3))),"",INDIRECT(ADDRESS(K16*2+2,3)))</f>
        <v>Медведева</v>
      </c>
      <c r="I16" s="53"/>
      <c r="J16" s="53"/>
      <c r="K16" s="6">
        <v>4</v>
      </c>
      <c r="L16" s="27" t="s">
        <v>6</v>
      </c>
      <c r="M16" s="32"/>
    </row>
    <row r="17" spans="2:13" ht="19.5" thickBot="1" x14ac:dyDescent="0.3">
      <c r="B17" s="6">
        <v>2</v>
      </c>
      <c r="C17" s="53" t="str">
        <f ca="1">IF(ISBLANK(INDIRECT(ADDRESS(B17*2+2,3))),"",INDIRECT(ADDRESS(B17*2+2,3)))</f>
        <v>Алкина</v>
      </c>
      <c r="D17" s="53"/>
      <c r="E17" s="54"/>
      <c r="F17" s="25">
        <v>6</v>
      </c>
      <c r="G17" s="26">
        <v>13</v>
      </c>
      <c r="H17" s="55" t="str">
        <f ca="1">IF(ISBLANK(INDIRECT(ADDRESS(K17*2+2,3))),"",INDIRECT(ADDRESS(K17*2+2,3)))</f>
        <v>Медведев</v>
      </c>
      <c r="I17" s="53"/>
      <c r="J17" s="53"/>
      <c r="K17" s="6">
        <v>3</v>
      </c>
      <c r="L17" s="27" t="s">
        <v>6</v>
      </c>
      <c r="M17" s="32"/>
    </row>
    <row r="19" spans="2:13" ht="21.75" thickBot="1" x14ac:dyDescent="0.3">
      <c r="B19" s="56" t="s">
        <v>7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3" ht="19.5" thickBot="1" x14ac:dyDescent="0.3">
      <c r="B20" s="6">
        <v>4</v>
      </c>
      <c r="C20" s="53" t="str">
        <f ca="1">IF(ISBLANK(INDIRECT(ADDRESS(B20*2+2,3))),"",INDIRECT(ADDRESS(B20*2+2,3)))</f>
        <v>Медведева</v>
      </c>
      <c r="D20" s="53"/>
      <c r="E20" s="54"/>
      <c r="F20" s="25">
        <v>7</v>
      </c>
      <c r="G20" s="26">
        <v>13</v>
      </c>
      <c r="H20" s="55" t="str">
        <f ca="1">IF(ISBLANK(INDIRECT(ADDRESS(K20*2+2,3))),"",INDIRECT(ADDRESS(K20*2+2,3)))</f>
        <v>Медведев</v>
      </c>
      <c r="I20" s="53"/>
      <c r="J20" s="53"/>
      <c r="K20" s="6">
        <v>3</v>
      </c>
      <c r="L20" s="27" t="s">
        <v>6</v>
      </c>
      <c r="M20" s="32"/>
    </row>
    <row r="21" spans="2:13" ht="19.5" thickBot="1" x14ac:dyDescent="0.3">
      <c r="B21" s="6">
        <v>1</v>
      </c>
      <c r="C21" s="53" t="str">
        <f ca="1">IF(ISBLANK(INDIRECT(ADDRESS(B21*2+2,3))),"",INDIRECT(ADDRESS(B21*2+2,3)))</f>
        <v>Базарев</v>
      </c>
      <c r="D21" s="53"/>
      <c r="E21" s="54"/>
      <c r="F21" s="25">
        <v>8</v>
      </c>
      <c r="G21" s="26">
        <v>13</v>
      </c>
      <c r="H21" s="55" t="str">
        <f ca="1">IF(ISBLANK(INDIRECT(ADDRESS(K21*2+2,3))),"",INDIRECT(ADDRESS(K21*2+2,3)))</f>
        <v>Алкина</v>
      </c>
      <c r="I21" s="53"/>
      <c r="J21" s="53"/>
      <c r="K21" s="6">
        <v>2</v>
      </c>
      <c r="L21" s="27" t="s">
        <v>6</v>
      </c>
      <c r="M21" s="32"/>
    </row>
    <row r="23" spans="2:13" ht="21.75" thickBot="1" x14ac:dyDescent="0.3">
      <c r="B23" s="56" t="s">
        <v>8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2:13" ht="19.5" thickBot="1" x14ac:dyDescent="0.3">
      <c r="B24" s="6">
        <v>2</v>
      </c>
      <c r="C24" s="53" t="str">
        <f ca="1">IF(ISBLANK(INDIRECT(ADDRESS(B24*2+2,3))),"",INDIRECT(ADDRESS(B24*2+2,3)))</f>
        <v>Алкина</v>
      </c>
      <c r="D24" s="53"/>
      <c r="E24" s="54"/>
      <c r="F24" s="25">
        <v>10</v>
      </c>
      <c r="G24" s="26">
        <v>12</v>
      </c>
      <c r="H24" s="55" t="str">
        <f ca="1">IF(ISBLANK(INDIRECT(ADDRESS(K24*2+2,3))),"",INDIRECT(ADDRESS(K24*2+2,3)))</f>
        <v>Медведева</v>
      </c>
      <c r="I24" s="53"/>
      <c r="J24" s="53"/>
      <c r="K24" s="6">
        <v>4</v>
      </c>
      <c r="L24" s="27" t="s">
        <v>6</v>
      </c>
      <c r="M24" s="32"/>
    </row>
    <row r="25" spans="2:13" ht="19.5" thickBot="1" x14ac:dyDescent="0.3">
      <c r="B25" s="6">
        <v>3</v>
      </c>
      <c r="C25" s="53" t="str">
        <f ca="1">IF(ISBLANK(INDIRECT(ADDRESS(B25*2+2,3))),"",INDIRECT(ADDRESS(B25*2+2,3)))</f>
        <v>Медведев</v>
      </c>
      <c r="D25" s="53"/>
      <c r="E25" s="54"/>
      <c r="F25" s="25">
        <v>11</v>
      </c>
      <c r="G25" s="26">
        <v>9</v>
      </c>
      <c r="H25" s="55" t="str">
        <f ca="1">IF(ISBLANK(INDIRECT(ADDRESS(K25*2+2,3))),"",INDIRECT(ADDRESS(K25*2+2,3)))</f>
        <v>Базарев</v>
      </c>
      <c r="I25" s="53"/>
      <c r="J25" s="53"/>
      <c r="K25" s="6">
        <v>1</v>
      </c>
      <c r="L25" s="27" t="s">
        <v>6</v>
      </c>
      <c r="M25" s="32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P9" sqref="P9:P1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2" customWidth="1"/>
    <col min="14" max="15" width="10.28515625" customWidth="1"/>
  </cols>
  <sheetData>
    <row r="1" spans="1:13" ht="45" x14ac:dyDescent="0.35">
      <c r="B1" s="78" t="s">
        <v>58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59</v>
      </c>
      <c r="M1"/>
    </row>
    <row r="2" spans="1:13" ht="15.75" thickBot="1" x14ac:dyDescent="0.3">
      <c r="M2"/>
    </row>
    <row r="3" spans="1:13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7" t="s">
        <v>1</v>
      </c>
      <c r="L3" s="2" t="s">
        <v>2</v>
      </c>
      <c r="M3" s="31" t="s">
        <v>3</v>
      </c>
    </row>
    <row r="4" spans="1:13" ht="21" x14ac:dyDescent="0.25">
      <c r="A4" s="6"/>
      <c r="B4" s="82">
        <v>1</v>
      </c>
      <c r="C4" s="83" t="s">
        <v>107</v>
      </c>
      <c r="D4" s="84"/>
      <c r="E4" s="85"/>
      <c r="F4" s="8" t="s">
        <v>4</v>
      </c>
      <c r="G4" s="9" t="str">
        <f ca="1">INDIRECT(ADDRESS(23,6))&amp;":"&amp;INDIRECT(ADDRESS(23,7))</f>
        <v>13:9</v>
      </c>
      <c r="H4" s="9" t="str">
        <f ca="1">INDIRECT(ADDRESS(26,7))&amp;":"&amp;INDIRECT(ADDRESS(26,6))</f>
        <v>13:11</v>
      </c>
      <c r="I4" s="9" t="str">
        <f ca="1">INDIRECT(ADDRESS(30,6))&amp;":"&amp;INDIRECT(ADDRESS(30,7))</f>
        <v>13:10</v>
      </c>
      <c r="J4" s="10" t="str">
        <f ca="1">INDIRECT(ADDRESS(35,7))&amp;":"&amp;INDIRECT(ADDRESS(35,6))</f>
        <v>13:9</v>
      </c>
      <c r="K4" s="105">
        <f ca="1">IF(COUNT(F5:J5)=0,"",COUNTIF(F5:J5,"&gt;0")+0.5*COUNTIF(F5:J5,0))</f>
        <v>4</v>
      </c>
      <c r="L4" s="11"/>
      <c r="M4" s="119">
        <v>1</v>
      </c>
    </row>
    <row r="5" spans="1:13" ht="2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COLUMN())))=1,"",INDIRECT(ADDRESS(23,6))-INDIRECT(ADDRESS(23,7)))</f>
        <v>4</v>
      </c>
      <c r="H5" s="13">
        <f ca="1">IF(LEN(INDIRECT(ADDRESS(ROW()-1, COLUMN())))=1,"",INDIRECT(ADDRESS(26,7))-INDIRECT(ADDRESS(26,6)))</f>
        <v>2</v>
      </c>
      <c r="I5" s="13">
        <f ca="1">IF(LEN(INDIRECT(ADDRESS(ROW()-1, COLUMN())))=1,"",INDIRECT(ADDRESS(30,6))-INDIRECT(ADDRESS(30,7)))</f>
        <v>3</v>
      </c>
      <c r="J5" s="14">
        <f ca="1">IF(LEN(INDIRECT(ADDRESS(ROW()-1, COLUMN())))=1,"",INDIRECT(ADDRESS(35,7))-INDIRECT(ADDRESS(35,6)))</f>
        <v>4</v>
      </c>
      <c r="K5" s="106"/>
      <c r="L5" s="13">
        <f ca="1">IF(COUNT(F5:J5)=0,"",SUM(F5:J5))</f>
        <v>13</v>
      </c>
      <c r="M5" s="108"/>
    </row>
    <row r="6" spans="1:13" ht="21" x14ac:dyDescent="0.25">
      <c r="A6" s="6"/>
      <c r="B6" s="57">
        <v>2</v>
      </c>
      <c r="C6" s="70" t="s">
        <v>108</v>
      </c>
      <c r="D6" s="71"/>
      <c r="E6" s="72"/>
      <c r="F6" s="15" t="str">
        <f ca="1">INDIRECT(ADDRESS(23,7))&amp;":"&amp;INDIRECT(ADDRESS(23,6))</f>
        <v>9:13</v>
      </c>
      <c r="G6" s="16" t="s">
        <v>4</v>
      </c>
      <c r="H6" s="17" t="str">
        <f ca="1">INDIRECT(ADDRESS(31,6))&amp;":"&amp;INDIRECT(ADDRESS(31,7))</f>
        <v>13:7</v>
      </c>
      <c r="I6" s="17" t="str">
        <f ca="1">INDIRECT(ADDRESS(34,7))&amp;":"&amp;INDIRECT(ADDRESS(34,6))</f>
        <v>4:13</v>
      </c>
      <c r="J6" s="18" t="str">
        <f ca="1">INDIRECT(ADDRESS(18,6))&amp;":"&amp;INDIRECT(ADDRESS(18,7))</f>
        <v>13:8</v>
      </c>
      <c r="K6" s="106">
        <f ca="1">IF(COUNT(F7:J7)=0,"",COUNTIF(F7:J7,"&gt;0")+0.5*COUNTIF(F7:J7,0))</f>
        <v>2</v>
      </c>
      <c r="L6" s="13"/>
      <c r="M6" s="111">
        <v>3</v>
      </c>
    </row>
    <row r="7" spans="1:13" ht="21" x14ac:dyDescent="0.25">
      <c r="A7" s="6"/>
      <c r="B7" s="69"/>
      <c r="C7" s="70"/>
      <c r="D7" s="71"/>
      <c r="E7" s="72"/>
      <c r="F7" s="19">
        <f ca="1">IF(LEN(INDIRECT(ADDRESS(ROW()-1, COLUMN())))=1,"",INDIRECT(ADDRESS(23,7))-INDIRECT(ADDRESS(23,6)))</f>
        <v>-4</v>
      </c>
      <c r="G7" s="20" t="s">
        <v>4</v>
      </c>
      <c r="H7" s="13">
        <f ca="1">IF(LEN(INDIRECT(ADDRESS(ROW()-1, COLUMN())))=1,"",INDIRECT(ADDRESS(31,6))-INDIRECT(ADDRESS(31,7)))</f>
        <v>6</v>
      </c>
      <c r="I7" s="13">
        <f ca="1">IF(LEN(INDIRECT(ADDRESS(ROW()-1, COLUMN())))=1,"",INDIRECT(ADDRESS(34,7))-INDIRECT(ADDRESS(34,6)))</f>
        <v>-9</v>
      </c>
      <c r="J7" s="14">
        <f ca="1">IF(LEN(INDIRECT(ADDRESS(ROW()-1, COLUMN())))=1,"",INDIRECT(ADDRESS(18,6))-INDIRECT(ADDRESS(18,7)))</f>
        <v>5</v>
      </c>
      <c r="K7" s="106"/>
      <c r="L7" s="13">
        <f ca="1">IF(COUNT(F7:J7)=0,"",SUM(F7:J7))</f>
        <v>-2</v>
      </c>
      <c r="M7" s="111"/>
    </row>
    <row r="8" spans="1:13" ht="21" x14ac:dyDescent="0.25">
      <c r="A8" s="6"/>
      <c r="B8" s="57">
        <v>3</v>
      </c>
      <c r="C8" s="59" t="s">
        <v>109</v>
      </c>
      <c r="D8" s="60"/>
      <c r="E8" s="61"/>
      <c r="F8" s="15" t="str">
        <f ca="1">INDIRECT(ADDRESS(26,6))&amp;":"&amp;INDIRECT(ADDRESS(26,7))</f>
        <v>11:13</v>
      </c>
      <c r="G8" s="17" t="str">
        <f ca="1">INDIRECT(ADDRESS(31,7))&amp;":"&amp;INDIRECT(ADDRESS(31,6))</f>
        <v>7:13</v>
      </c>
      <c r="H8" s="16" t="s">
        <v>4</v>
      </c>
      <c r="I8" s="17" t="str">
        <f ca="1">INDIRECT(ADDRESS(19,6))&amp;":"&amp;INDIRECT(ADDRESS(19,7))</f>
        <v>11:13</v>
      </c>
      <c r="J8" s="18" t="str">
        <f ca="1">INDIRECT(ADDRESS(22,7))&amp;":"&amp;INDIRECT(ADDRESS(22,6))</f>
        <v>13:4</v>
      </c>
      <c r="K8" s="106">
        <f ca="1">IF(COUNT(F9:J9)=0,"",COUNTIF(F9:J9,"&gt;0")+0.5*COUNTIF(F9:J9,0))</f>
        <v>1</v>
      </c>
      <c r="L8" s="13"/>
      <c r="M8" s="104">
        <v>4</v>
      </c>
    </row>
    <row r="9" spans="1:13" ht="21" x14ac:dyDescent="0.25">
      <c r="A9" s="6"/>
      <c r="B9" s="69"/>
      <c r="C9" s="59"/>
      <c r="D9" s="60"/>
      <c r="E9" s="61"/>
      <c r="F9" s="19">
        <f ca="1">IF(LEN(INDIRECT(ADDRESS(ROW()-1, COLUMN())))=1,"",INDIRECT(ADDRESS(26,6))-INDIRECT(ADDRESS(26,7)))</f>
        <v>-2</v>
      </c>
      <c r="G9" s="13">
        <f ca="1">IF(LEN(INDIRECT(ADDRESS(ROW()-1, COLUMN())))=1,"",INDIRECT(ADDRESS(31,7))-INDIRECT(ADDRESS(31,6)))</f>
        <v>-6</v>
      </c>
      <c r="H9" s="20" t="s">
        <v>4</v>
      </c>
      <c r="I9" s="13">
        <f ca="1">IF(LEN(INDIRECT(ADDRESS(ROW()-1, COLUMN())))=1,"",INDIRECT(ADDRESS(19,6))-INDIRECT(ADDRESS(19,7)))</f>
        <v>-2</v>
      </c>
      <c r="J9" s="14">
        <f ca="1">IF(LEN(INDIRECT(ADDRESS(ROW()-1, COLUMN())))=1,"",INDIRECT(ADDRESS(22,7))-INDIRECT(ADDRESS(22,6)))</f>
        <v>9</v>
      </c>
      <c r="K9" s="106"/>
      <c r="L9" s="13">
        <f ca="1">IF(COUNT(F9:J9)=0,"",SUM(F9:J9))</f>
        <v>-1</v>
      </c>
      <c r="M9" s="104"/>
    </row>
    <row r="10" spans="1:13" ht="21" x14ac:dyDescent="0.25">
      <c r="A10" s="6"/>
      <c r="B10" s="57">
        <v>4</v>
      </c>
      <c r="C10" s="70" t="s">
        <v>110</v>
      </c>
      <c r="D10" s="71"/>
      <c r="E10" s="72"/>
      <c r="F10" s="15" t="str">
        <f ca="1">INDIRECT(ADDRESS(30,7))&amp;":"&amp;INDIRECT(ADDRESS(30,6))</f>
        <v>10:13</v>
      </c>
      <c r="G10" s="17" t="str">
        <f ca="1">INDIRECT(ADDRESS(34,6))&amp;":"&amp;INDIRECT(ADDRESS(34,7))</f>
        <v>13:4</v>
      </c>
      <c r="H10" s="17" t="str">
        <f ca="1">INDIRECT(ADDRESS(19,7))&amp;":"&amp;INDIRECT(ADDRESS(19,6))</f>
        <v>13:11</v>
      </c>
      <c r="I10" s="16" t="s">
        <v>4</v>
      </c>
      <c r="J10" s="18" t="str">
        <f ca="1">INDIRECT(ADDRESS(27,6))&amp;":"&amp;INDIRECT(ADDRESS(27,7))</f>
        <v>8:13</v>
      </c>
      <c r="K10" s="106">
        <f ca="1">IF(COUNT(F11:J11)=0,"",COUNTIF(F11:J11,"&gt;0")+0.5*COUNTIF(F11:J11,0))</f>
        <v>2</v>
      </c>
      <c r="L10" s="13"/>
      <c r="M10" s="111">
        <v>2</v>
      </c>
    </row>
    <row r="11" spans="1:13" ht="21" x14ac:dyDescent="0.25">
      <c r="A11" s="6"/>
      <c r="B11" s="69"/>
      <c r="C11" s="70"/>
      <c r="D11" s="71"/>
      <c r="E11" s="72"/>
      <c r="F11" s="19">
        <f ca="1">IF(LEN(INDIRECT(ADDRESS(ROW()-1, COLUMN())))=1,"",INDIRECT(ADDRESS(30,7))-INDIRECT(ADDRESS(30,6)))</f>
        <v>-3</v>
      </c>
      <c r="G11" s="13">
        <f ca="1">IF(LEN(INDIRECT(ADDRESS(ROW()-1, COLUMN())))=1,"",INDIRECT(ADDRESS(34,6))-INDIRECT(ADDRESS(34,7)))</f>
        <v>9</v>
      </c>
      <c r="H11" s="13">
        <f ca="1">IF(LEN(INDIRECT(ADDRESS(ROW()-1, COLUMN())))=1,"",INDIRECT(ADDRESS(19,7))-INDIRECT(ADDRESS(19,6)))</f>
        <v>2</v>
      </c>
      <c r="I11" s="20" t="s">
        <v>4</v>
      </c>
      <c r="J11" s="14">
        <f ca="1">IF(LEN(INDIRECT(ADDRESS(ROW()-1, COLUMN())))=1,"",INDIRECT(ADDRESS(27,6))-INDIRECT(ADDRESS(27,7)))</f>
        <v>-5</v>
      </c>
      <c r="K11" s="106"/>
      <c r="L11" s="13">
        <f ca="1">IF(COUNT(F11:J11)=0,"",SUM(F11:J11))</f>
        <v>3</v>
      </c>
      <c r="M11" s="111"/>
    </row>
    <row r="12" spans="1:13" ht="21" x14ac:dyDescent="0.25">
      <c r="A12" s="6"/>
      <c r="B12" s="57">
        <v>5</v>
      </c>
      <c r="C12" s="59" t="s">
        <v>111</v>
      </c>
      <c r="D12" s="60"/>
      <c r="E12" s="61"/>
      <c r="F12" s="15" t="str">
        <f ca="1">INDIRECT(ADDRESS(35,6))&amp;":"&amp;INDIRECT(ADDRESS(35,7))</f>
        <v>9:13</v>
      </c>
      <c r="G12" s="17" t="str">
        <f ca="1">INDIRECT(ADDRESS(18,7))&amp;":"&amp;INDIRECT(ADDRESS(18,6))</f>
        <v>8:13</v>
      </c>
      <c r="H12" s="17" t="str">
        <f ca="1">INDIRECT(ADDRESS(22,6))&amp;":"&amp;INDIRECT(ADDRESS(22,7))</f>
        <v>4:13</v>
      </c>
      <c r="I12" s="17" t="str">
        <f ca="1">INDIRECT(ADDRESS(27,7))&amp;":"&amp;INDIRECT(ADDRESS(27,6))</f>
        <v>13:8</v>
      </c>
      <c r="J12" s="21" t="s">
        <v>4</v>
      </c>
      <c r="K12" s="106">
        <f ca="1">IF(COUNT(F13:J13)=0,"",COUNTIF(F13:J13,"&gt;0")+0.5*COUNTIF(F13:J13,0))</f>
        <v>1</v>
      </c>
      <c r="L12" s="13"/>
      <c r="M12" s="104">
        <v>5</v>
      </c>
    </row>
    <row r="13" spans="1:13" ht="21.75" thickBot="1" x14ac:dyDescent="0.3">
      <c r="A13" s="6"/>
      <c r="B13" s="58"/>
      <c r="C13" s="62"/>
      <c r="D13" s="63"/>
      <c r="E13" s="64"/>
      <c r="F13" s="22">
        <f ca="1">IF(LEN(INDIRECT(ADDRESS(ROW()-1, COLUMN())))=1,"",INDIRECT(ADDRESS(35,6))-INDIRECT(ADDRESS(35,7)))</f>
        <v>-4</v>
      </c>
      <c r="G13" s="23">
        <f ca="1">IF(LEN(INDIRECT(ADDRESS(ROW()-1, COLUMN())))=1,"",INDIRECT(ADDRESS(18,7))-INDIRECT(ADDRESS(18,6)))</f>
        <v>-5</v>
      </c>
      <c r="H13" s="23">
        <f ca="1">IF(LEN(INDIRECT(ADDRESS(ROW()-1, COLUMN())))=1,"",INDIRECT(ADDRESS(22,6))-INDIRECT(ADDRESS(22,7)))</f>
        <v>-9</v>
      </c>
      <c r="I13" s="23">
        <f ca="1">IF(LEN(INDIRECT(ADDRESS(ROW()-1, COLUMN())))=1,"",INDIRECT(ADDRESS(27,7))-INDIRECT(ADDRESS(27,6)))</f>
        <v>5</v>
      </c>
      <c r="J13" s="24" t="s">
        <v>4</v>
      </c>
      <c r="K13" s="109"/>
      <c r="L13" s="23">
        <f ca="1">IF(COUNT(F13:J13)=0,"",SUM(F13:J13))</f>
        <v>-13</v>
      </c>
      <c r="M13" s="107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56" t="s">
        <v>5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2:13" ht="19.5" thickBot="1" x14ac:dyDescent="0.3">
      <c r="B18" s="6">
        <v>2</v>
      </c>
      <c r="C18" s="53" t="str">
        <f ca="1">IF(ISBLANK(INDIRECT(ADDRESS(B18*2+2,3))),"",INDIRECT(ADDRESS(B18*2+2,3)))</f>
        <v>Колпаков</v>
      </c>
      <c r="D18" s="53"/>
      <c r="E18" s="54"/>
      <c r="F18" s="25">
        <v>13</v>
      </c>
      <c r="G18" s="26">
        <v>8</v>
      </c>
      <c r="H18" s="55" t="str">
        <f ca="1">IF(ISBLANK(INDIRECT(ADDRESS(K18*2+2,3))),"",INDIRECT(ADDRESS(K18*2+2,3)))</f>
        <v>Мирошниченко</v>
      </c>
      <c r="I18" s="53"/>
      <c r="J18" s="53"/>
      <c r="K18" s="6">
        <v>5</v>
      </c>
      <c r="L18" s="27" t="s">
        <v>6</v>
      </c>
      <c r="M18" s="33"/>
    </row>
    <row r="19" spans="2:13" ht="19.5" thickBot="1" x14ac:dyDescent="0.3">
      <c r="B19" s="6">
        <v>3</v>
      </c>
      <c r="C19" s="53" t="str">
        <f ca="1">IF(ISBLANK(INDIRECT(ADDRESS(B19*2+2,3))),"",INDIRECT(ADDRESS(B19*2+2,3)))</f>
        <v>Казанцева</v>
      </c>
      <c r="D19" s="53"/>
      <c r="E19" s="54"/>
      <c r="F19" s="25">
        <v>11</v>
      </c>
      <c r="G19" s="26">
        <v>13</v>
      </c>
      <c r="H19" s="55" t="str">
        <f ca="1">IF(ISBLANK(INDIRECT(ADDRESS(K19*2+2,3))),"",INDIRECT(ADDRESS(K19*2+2,3)))</f>
        <v>Пименова</v>
      </c>
      <c r="I19" s="53"/>
      <c r="J19" s="53"/>
      <c r="K19" s="6">
        <v>4</v>
      </c>
      <c r="L19" s="27" t="s">
        <v>6</v>
      </c>
      <c r="M19" s="33"/>
    </row>
    <row r="20" spans="2:13" x14ac:dyDescent="0.25">
      <c r="M20" s="6"/>
    </row>
    <row r="21" spans="2:13" ht="21.75" thickBot="1" x14ac:dyDescent="0.3">
      <c r="B21" s="56" t="s">
        <v>7</v>
      </c>
      <c r="C21" s="56"/>
      <c r="D21" s="56"/>
      <c r="E21" s="56"/>
      <c r="F21" s="56"/>
      <c r="G21" s="56"/>
      <c r="H21" s="56"/>
      <c r="I21" s="56"/>
      <c r="J21" s="56"/>
      <c r="K21" s="56"/>
      <c r="M21" s="6"/>
    </row>
    <row r="22" spans="2:13" ht="19.5" thickBot="1" x14ac:dyDescent="0.3">
      <c r="B22" s="6">
        <v>5</v>
      </c>
      <c r="C22" s="53" t="str">
        <f ca="1">IF(ISBLANK(INDIRECT(ADDRESS(B22*2+2,3))),"",INDIRECT(ADDRESS(B22*2+2,3)))</f>
        <v>Мирошниченко</v>
      </c>
      <c r="D22" s="53"/>
      <c r="E22" s="54"/>
      <c r="F22" s="25">
        <v>4</v>
      </c>
      <c r="G22" s="26">
        <v>13</v>
      </c>
      <c r="H22" s="55" t="str">
        <f ca="1">IF(ISBLANK(INDIRECT(ADDRESS(K22*2+2,3))),"",INDIRECT(ADDRESS(K22*2+2,3)))</f>
        <v>Казанцева</v>
      </c>
      <c r="I22" s="53"/>
      <c r="J22" s="53"/>
      <c r="K22" s="6">
        <v>3</v>
      </c>
      <c r="L22" s="27" t="s">
        <v>6</v>
      </c>
      <c r="M22" s="33"/>
    </row>
    <row r="23" spans="2:13" ht="19.5" thickBot="1" x14ac:dyDescent="0.3">
      <c r="B23" s="6">
        <v>1</v>
      </c>
      <c r="C23" s="53" t="str">
        <f ca="1">IF(ISBLANK(INDIRECT(ADDRESS(B23*2+2,3))),"",INDIRECT(ADDRESS(B23*2+2,3)))</f>
        <v>Северов</v>
      </c>
      <c r="D23" s="53"/>
      <c r="E23" s="54"/>
      <c r="F23" s="25">
        <v>13</v>
      </c>
      <c r="G23" s="26">
        <v>9</v>
      </c>
      <c r="H23" s="55" t="str">
        <f ca="1">IF(ISBLANK(INDIRECT(ADDRESS(K23*2+2,3))),"",INDIRECT(ADDRESS(K23*2+2,3)))</f>
        <v>Колпаков</v>
      </c>
      <c r="I23" s="53"/>
      <c r="J23" s="53"/>
      <c r="K23" s="6">
        <v>2</v>
      </c>
      <c r="L23" s="27" t="s">
        <v>6</v>
      </c>
      <c r="M23" s="33"/>
    </row>
    <row r="24" spans="2:13" x14ac:dyDescent="0.25">
      <c r="M24" s="6"/>
    </row>
    <row r="25" spans="2:13" ht="21.75" thickBot="1" x14ac:dyDescent="0.3">
      <c r="B25" s="56" t="s">
        <v>8</v>
      </c>
      <c r="C25" s="56"/>
      <c r="D25" s="56"/>
      <c r="E25" s="56"/>
      <c r="F25" s="56"/>
      <c r="G25" s="56"/>
      <c r="H25" s="56"/>
      <c r="I25" s="56"/>
      <c r="J25" s="56"/>
      <c r="K25" s="56"/>
      <c r="M25" s="6"/>
    </row>
    <row r="26" spans="2:13" ht="19.5" thickBot="1" x14ac:dyDescent="0.3">
      <c r="B26" s="6">
        <v>3</v>
      </c>
      <c r="C26" s="53" t="str">
        <f ca="1">IF(ISBLANK(INDIRECT(ADDRESS(B26*2+2,3))),"",INDIRECT(ADDRESS(B26*2+2,3)))</f>
        <v>Казанцева</v>
      </c>
      <c r="D26" s="53"/>
      <c r="E26" s="54"/>
      <c r="F26" s="25">
        <v>11</v>
      </c>
      <c r="G26" s="26">
        <v>13</v>
      </c>
      <c r="H26" s="55" t="str">
        <f ca="1">IF(ISBLANK(INDIRECT(ADDRESS(K26*2+2,3))),"",INDIRECT(ADDRESS(K26*2+2,3)))</f>
        <v>Северов</v>
      </c>
      <c r="I26" s="53"/>
      <c r="J26" s="53"/>
      <c r="K26" s="6">
        <v>1</v>
      </c>
      <c r="L26" s="27" t="s">
        <v>6</v>
      </c>
      <c r="M26" s="33"/>
    </row>
    <row r="27" spans="2:13" ht="19.5" thickBot="1" x14ac:dyDescent="0.3">
      <c r="B27" s="6">
        <v>4</v>
      </c>
      <c r="C27" s="53" t="str">
        <f ca="1">IF(ISBLANK(INDIRECT(ADDRESS(B27*2+2,3))),"",INDIRECT(ADDRESS(B27*2+2,3)))</f>
        <v>Пименова</v>
      </c>
      <c r="D27" s="53"/>
      <c r="E27" s="54"/>
      <c r="F27" s="25">
        <v>8</v>
      </c>
      <c r="G27" s="26">
        <v>13</v>
      </c>
      <c r="H27" s="55" t="str">
        <f ca="1">IF(ISBLANK(INDIRECT(ADDRESS(K27*2+2,3))),"",INDIRECT(ADDRESS(K27*2+2,3)))</f>
        <v>Мирошниченко</v>
      </c>
      <c r="I27" s="53"/>
      <c r="J27" s="53"/>
      <c r="K27" s="6">
        <v>5</v>
      </c>
      <c r="L27" s="27" t="s">
        <v>6</v>
      </c>
      <c r="M27" s="33"/>
    </row>
    <row r="28" spans="2:13" x14ac:dyDescent="0.25">
      <c r="M28" s="6"/>
    </row>
    <row r="29" spans="2:13" ht="21.75" thickBot="1" x14ac:dyDescent="0.3">
      <c r="B29" s="56" t="s">
        <v>9</v>
      </c>
      <c r="C29" s="56"/>
      <c r="D29" s="56"/>
      <c r="E29" s="56"/>
      <c r="F29" s="56"/>
      <c r="G29" s="56"/>
      <c r="H29" s="56"/>
      <c r="I29" s="56"/>
      <c r="J29" s="56"/>
      <c r="K29" s="56"/>
      <c r="M29" s="6"/>
    </row>
    <row r="30" spans="2:13" ht="19.5" thickBot="1" x14ac:dyDescent="0.3">
      <c r="B30" s="6">
        <v>1</v>
      </c>
      <c r="C30" s="53" t="str">
        <f ca="1">IF(ISBLANK(INDIRECT(ADDRESS(B30*2+2,3))),"",INDIRECT(ADDRESS(B30*2+2,3)))</f>
        <v>Северов</v>
      </c>
      <c r="D30" s="53"/>
      <c r="E30" s="54"/>
      <c r="F30" s="25">
        <v>13</v>
      </c>
      <c r="G30" s="26">
        <v>10</v>
      </c>
      <c r="H30" s="55" t="str">
        <f ca="1">IF(ISBLANK(INDIRECT(ADDRESS(K30*2+2,3))),"",INDIRECT(ADDRESS(K30*2+2,3)))</f>
        <v>Пименова</v>
      </c>
      <c r="I30" s="53"/>
      <c r="J30" s="53"/>
      <c r="K30" s="6">
        <v>4</v>
      </c>
      <c r="L30" s="27" t="s">
        <v>6</v>
      </c>
      <c r="M30" s="33"/>
    </row>
    <row r="31" spans="2:13" ht="19.5" thickBot="1" x14ac:dyDescent="0.3">
      <c r="B31" s="6">
        <v>2</v>
      </c>
      <c r="C31" s="53" t="str">
        <f ca="1">IF(ISBLANK(INDIRECT(ADDRESS(B31*2+2,3))),"",INDIRECT(ADDRESS(B31*2+2,3)))</f>
        <v>Колпаков</v>
      </c>
      <c r="D31" s="53"/>
      <c r="E31" s="54"/>
      <c r="F31" s="25">
        <v>13</v>
      </c>
      <c r="G31" s="26">
        <v>7</v>
      </c>
      <c r="H31" s="55" t="str">
        <f ca="1">IF(ISBLANK(INDIRECT(ADDRESS(K31*2+2,3))),"",INDIRECT(ADDRESS(K31*2+2,3)))</f>
        <v>Казанцева</v>
      </c>
      <c r="I31" s="53"/>
      <c r="J31" s="53"/>
      <c r="K31" s="6">
        <v>3</v>
      </c>
      <c r="L31" s="27" t="s">
        <v>6</v>
      </c>
      <c r="M31" s="33"/>
    </row>
    <row r="32" spans="2:13" x14ac:dyDescent="0.25">
      <c r="M32" s="6"/>
    </row>
    <row r="33" spans="2:13" ht="21.75" thickBot="1" x14ac:dyDescent="0.3">
      <c r="B33" s="56" t="s">
        <v>10</v>
      </c>
      <c r="C33" s="56"/>
      <c r="D33" s="56"/>
      <c r="E33" s="56"/>
      <c r="F33" s="56"/>
      <c r="G33" s="56"/>
      <c r="H33" s="56"/>
      <c r="I33" s="56"/>
      <c r="J33" s="56"/>
      <c r="K33" s="56"/>
      <c r="M33" s="6"/>
    </row>
    <row r="34" spans="2:13" ht="19.5" thickBot="1" x14ac:dyDescent="0.3">
      <c r="B34" s="6">
        <v>4</v>
      </c>
      <c r="C34" s="53" t="str">
        <f ca="1">IF(ISBLANK(INDIRECT(ADDRESS(B34*2+2,3))),"",INDIRECT(ADDRESS(B34*2+2,3)))</f>
        <v>Пименова</v>
      </c>
      <c r="D34" s="53"/>
      <c r="E34" s="54"/>
      <c r="F34" s="25">
        <v>13</v>
      </c>
      <c r="G34" s="26">
        <v>4</v>
      </c>
      <c r="H34" s="55" t="str">
        <f ca="1">IF(ISBLANK(INDIRECT(ADDRESS(K34*2+2,3))),"",INDIRECT(ADDRESS(K34*2+2,3)))</f>
        <v>Колпаков</v>
      </c>
      <c r="I34" s="53"/>
      <c r="J34" s="53"/>
      <c r="K34" s="6">
        <v>2</v>
      </c>
      <c r="L34" s="27" t="s">
        <v>6</v>
      </c>
      <c r="M34" s="33"/>
    </row>
    <row r="35" spans="2:13" ht="19.5" thickBot="1" x14ac:dyDescent="0.3">
      <c r="B35" s="6">
        <v>5</v>
      </c>
      <c r="C35" s="53" t="str">
        <f ca="1">IF(ISBLANK(INDIRECT(ADDRESS(B35*2+2,3))),"",INDIRECT(ADDRESS(B35*2+2,3)))</f>
        <v>Мирошниченко</v>
      </c>
      <c r="D35" s="53"/>
      <c r="E35" s="54"/>
      <c r="F35" s="25">
        <v>9</v>
      </c>
      <c r="G35" s="26">
        <v>13</v>
      </c>
      <c r="H35" s="55" t="str">
        <f ca="1">IF(ISBLANK(INDIRECT(ADDRESS(K35*2+2,3))),"",INDIRECT(ADDRESS(K35*2+2,3)))</f>
        <v>Северов</v>
      </c>
      <c r="I35" s="53"/>
      <c r="J35" s="53"/>
      <c r="K35" s="6">
        <v>1</v>
      </c>
      <c r="L35" s="27" t="s">
        <v>6</v>
      </c>
      <c r="M35" s="33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12" sqref="N12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3" ht="45" x14ac:dyDescent="0.35">
      <c r="B1" s="78" t="s">
        <v>61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59</v>
      </c>
    </row>
    <row r="2" spans="1:13" ht="15.75" thickBot="1" x14ac:dyDescent="0.3"/>
    <row r="3" spans="1:13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3">
        <v>3</v>
      </c>
      <c r="I3" s="3">
        <v>4</v>
      </c>
      <c r="J3" s="7" t="s">
        <v>1</v>
      </c>
      <c r="K3" s="2" t="s">
        <v>2</v>
      </c>
      <c r="L3" s="31" t="s">
        <v>3</v>
      </c>
    </row>
    <row r="4" spans="1:13" ht="21" x14ac:dyDescent="0.25">
      <c r="A4" s="6"/>
      <c r="B4" s="82">
        <v>1</v>
      </c>
      <c r="C4" s="83" t="s">
        <v>112</v>
      </c>
      <c r="D4" s="84"/>
      <c r="E4" s="85"/>
      <c r="F4" s="8" t="s">
        <v>4</v>
      </c>
      <c r="G4" s="9" t="str">
        <f ca="1">INDIRECT(ADDRESS(21,6))&amp;":"&amp;INDIRECT(ADDRESS(21,7))</f>
        <v>8:4</v>
      </c>
      <c r="H4" s="9" t="str">
        <f ca="1">INDIRECT(ADDRESS(25,7))&amp;":"&amp;INDIRECT(ADDRESS(25,6))</f>
        <v>13:6</v>
      </c>
      <c r="I4" s="10" t="str">
        <f ca="1">INDIRECT(ADDRESS(16,6))&amp;":"&amp;INDIRECT(ADDRESS(16,7))</f>
        <v>13:2</v>
      </c>
      <c r="J4" s="105">
        <f ca="1">IF(COUNT(F5:I5)=0,"",COUNTIF(F5:I5,"&gt;0")+0.5*COUNTIF(F5:I5,0))</f>
        <v>3</v>
      </c>
      <c r="K4" s="11"/>
      <c r="L4" s="119">
        <v>1</v>
      </c>
    </row>
    <row r="5" spans="1:13" ht="2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COLUMN())))=1,"",INDIRECT(ADDRESS(21,6))-INDIRECT(ADDRESS(21,7)))</f>
        <v>4</v>
      </c>
      <c r="H5" s="13">
        <f ca="1">IF(LEN(INDIRECT(ADDRESS(ROW()-1, COLUMN())))=1,"",INDIRECT(ADDRESS(25,7))-INDIRECT(ADDRESS(25,6)))</f>
        <v>7</v>
      </c>
      <c r="I5" s="14">
        <f ca="1">IF(LEN(INDIRECT(ADDRESS(ROW()-1, COLUMN())))=1,"",INDIRECT(ADDRESS(16,6))-INDIRECT(ADDRESS(16,7)))</f>
        <v>11</v>
      </c>
      <c r="J5" s="106"/>
      <c r="K5" s="13">
        <f ca="1">IF(COUNT(F5:I5)=0,"",SUM(F5:I5))</f>
        <v>22</v>
      </c>
      <c r="L5" s="108"/>
    </row>
    <row r="6" spans="1:13" ht="21" x14ac:dyDescent="0.25">
      <c r="A6" s="6"/>
      <c r="B6" s="57">
        <v>2</v>
      </c>
      <c r="C6" s="70" t="s">
        <v>113</v>
      </c>
      <c r="D6" s="71"/>
      <c r="E6" s="72"/>
      <c r="F6" s="15" t="str">
        <f ca="1">INDIRECT(ADDRESS(21,7))&amp;":"&amp;INDIRECT(ADDRESS(21,6))</f>
        <v>4:8</v>
      </c>
      <c r="G6" s="16" t="s">
        <v>4</v>
      </c>
      <c r="H6" s="17" t="str">
        <f ca="1">INDIRECT(ADDRESS(17,6))&amp;":"&amp;INDIRECT(ADDRESS(17,7))</f>
        <v>13:5</v>
      </c>
      <c r="I6" s="18" t="str">
        <f ca="1">INDIRECT(ADDRESS(24,6))&amp;":"&amp;INDIRECT(ADDRESS(24,7))</f>
        <v>13:9</v>
      </c>
      <c r="J6" s="106">
        <f ca="1">IF(COUNT(F7:I7)=0,"",COUNTIF(F7:I7,"&gt;0")+0.5*COUNTIF(F7:I7,0))</f>
        <v>2</v>
      </c>
      <c r="K6" s="13"/>
      <c r="L6" s="111">
        <v>2</v>
      </c>
    </row>
    <row r="7" spans="1:13" ht="21" x14ac:dyDescent="0.25">
      <c r="A7" s="6"/>
      <c r="B7" s="69"/>
      <c r="C7" s="70"/>
      <c r="D7" s="71"/>
      <c r="E7" s="72"/>
      <c r="F7" s="19">
        <f ca="1">IF(LEN(INDIRECT(ADDRESS(ROW()-1, COLUMN())))=1,"",INDIRECT(ADDRESS(21,7))-INDIRECT(ADDRESS(21,6)))</f>
        <v>-4</v>
      </c>
      <c r="G7" s="20" t="s">
        <v>4</v>
      </c>
      <c r="H7" s="13">
        <f ca="1">IF(LEN(INDIRECT(ADDRESS(ROW()-1, COLUMN())))=1,"",INDIRECT(ADDRESS(17,6))-INDIRECT(ADDRESS(17,7)))</f>
        <v>8</v>
      </c>
      <c r="I7" s="14">
        <f ca="1">IF(LEN(INDIRECT(ADDRESS(ROW()-1, COLUMN())))=1,"",INDIRECT(ADDRESS(24,6))-INDIRECT(ADDRESS(24,7)))</f>
        <v>4</v>
      </c>
      <c r="J7" s="106"/>
      <c r="K7" s="13">
        <f ca="1">IF(COUNT(F7:I7)=0,"",SUM(F7:I7))</f>
        <v>8</v>
      </c>
      <c r="L7" s="111"/>
    </row>
    <row r="8" spans="1:13" ht="21" x14ac:dyDescent="0.25">
      <c r="A8" s="6"/>
      <c r="B8" s="57">
        <v>3</v>
      </c>
      <c r="C8" s="59" t="s">
        <v>114</v>
      </c>
      <c r="D8" s="60"/>
      <c r="E8" s="61"/>
      <c r="F8" s="15" t="str">
        <f ca="1">INDIRECT(ADDRESS(25,6))&amp;":"&amp;INDIRECT(ADDRESS(25,7))</f>
        <v>6:13</v>
      </c>
      <c r="G8" s="17" t="str">
        <f ca="1">INDIRECT(ADDRESS(17,7))&amp;":"&amp;INDIRECT(ADDRESS(17,6))</f>
        <v>5:13</v>
      </c>
      <c r="H8" s="16" t="s">
        <v>4</v>
      </c>
      <c r="I8" s="18" t="str">
        <f ca="1">INDIRECT(ADDRESS(20,7))&amp;":"&amp;INDIRECT(ADDRESS(20,6))</f>
        <v>5:13</v>
      </c>
      <c r="J8" s="106">
        <f ca="1">IF(COUNT(F9:I9)=0,"",COUNTIF(F9:I9,"&gt;0")+0.5*COUNTIF(F9:I9,0))</f>
        <v>0</v>
      </c>
      <c r="K8" s="13"/>
      <c r="L8" s="104">
        <v>4</v>
      </c>
    </row>
    <row r="9" spans="1:13" ht="21" x14ac:dyDescent="0.25">
      <c r="A9" s="6"/>
      <c r="B9" s="69"/>
      <c r="C9" s="59"/>
      <c r="D9" s="60"/>
      <c r="E9" s="61"/>
      <c r="F9" s="19">
        <f ca="1">IF(LEN(INDIRECT(ADDRESS(ROW()-1, COLUMN())))=1,"",INDIRECT(ADDRESS(25,6))-INDIRECT(ADDRESS(25,7)))</f>
        <v>-7</v>
      </c>
      <c r="G9" s="13">
        <f ca="1">IF(LEN(INDIRECT(ADDRESS(ROW()-1, COLUMN())))=1,"",INDIRECT(ADDRESS(17,7))-INDIRECT(ADDRESS(17,6)))</f>
        <v>-8</v>
      </c>
      <c r="H9" s="20" t="s">
        <v>4</v>
      </c>
      <c r="I9" s="14">
        <f ca="1">IF(LEN(INDIRECT(ADDRESS(ROW()-1, COLUMN())))=1,"",INDIRECT(ADDRESS(20,7))-INDIRECT(ADDRESS(20,6)))</f>
        <v>-8</v>
      </c>
      <c r="J9" s="106"/>
      <c r="K9" s="13">
        <f ca="1">IF(COUNT(F9:I9)=0,"",SUM(F9:I9))</f>
        <v>-23</v>
      </c>
      <c r="L9" s="104"/>
    </row>
    <row r="10" spans="1:13" ht="21" x14ac:dyDescent="0.25">
      <c r="A10" s="6"/>
      <c r="B10" s="57">
        <v>4</v>
      </c>
      <c r="C10" s="59" t="s">
        <v>115</v>
      </c>
      <c r="D10" s="60"/>
      <c r="E10" s="61"/>
      <c r="F10" s="15" t="str">
        <f ca="1">INDIRECT(ADDRESS(16,7))&amp;":"&amp;INDIRECT(ADDRESS(16,6))</f>
        <v>2:13</v>
      </c>
      <c r="G10" s="17" t="str">
        <f ca="1">INDIRECT(ADDRESS(24,7))&amp;":"&amp;INDIRECT(ADDRESS(24,6))</f>
        <v>9:13</v>
      </c>
      <c r="H10" s="17" t="str">
        <f ca="1">INDIRECT(ADDRESS(20,6))&amp;":"&amp;INDIRECT(ADDRESS(20,7))</f>
        <v>13:5</v>
      </c>
      <c r="I10" s="21" t="s">
        <v>4</v>
      </c>
      <c r="J10" s="106">
        <f ca="1">IF(COUNT(F11:I11)=0,"",COUNTIF(F11:I11,"&gt;0")+0.5*COUNTIF(F11:I11,0))</f>
        <v>1</v>
      </c>
      <c r="K10" s="13"/>
      <c r="L10" s="104">
        <v>3</v>
      </c>
    </row>
    <row r="11" spans="1:13" ht="21.75" thickBot="1" x14ac:dyDescent="0.3">
      <c r="A11" s="6"/>
      <c r="B11" s="58"/>
      <c r="C11" s="62"/>
      <c r="D11" s="63"/>
      <c r="E11" s="64"/>
      <c r="F11" s="22">
        <f ca="1">IF(LEN(INDIRECT(ADDRESS(ROW()-1, COLUMN())))=1,"",INDIRECT(ADDRESS(16,7))-INDIRECT(ADDRESS(16,6)))</f>
        <v>-11</v>
      </c>
      <c r="G11" s="23">
        <f ca="1">IF(LEN(INDIRECT(ADDRESS(ROW()-1, COLUMN())))=1,"",INDIRECT(ADDRESS(24,7))-INDIRECT(ADDRESS(24,6)))</f>
        <v>-4</v>
      </c>
      <c r="H11" s="23">
        <f ca="1">IF(LEN(INDIRECT(ADDRESS(ROW()-1, COLUMN())))=1,"",INDIRECT(ADDRESS(20,6))-INDIRECT(ADDRESS(20,7)))</f>
        <v>8</v>
      </c>
      <c r="I11" s="24" t="s">
        <v>4</v>
      </c>
      <c r="J11" s="109"/>
      <c r="K11" s="23">
        <f ca="1">IF(COUNT(F11:I11)=0,"",SUM(F11:I11))</f>
        <v>-7</v>
      </c>
      <c r="L11" s="107"/>
    </row>
    <row r="15" spans="1:13" ht="21.75" thickBot="1" x14ac:dyDescent="0.3">
      <c r="B15" s="56" t="s">
        <v>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3" ht="19.5" thickBot="1" x14ac:dyDescent="0.3">
      <c r="B16" s="6">
        <v>1</v>
      </c>
      <c r="C16" s="53" t="str">
        <f ca="1">IF(ISBLANK(INDIRECT(ADDRESS(B16*2+2,3))),"",INDIRECT(ADDRESS(B16*2+2,3)))</f>
        <v>Эйкстер</v>
      </c>
      <c r="D16" s="53"/>
      <c r="E16" s="54"/>
      <c r="F16" s="25">
        <v>13</v>
      </c>
      <c r="G16" s="26">
        <v>2</v>
      </c>
      <c r="H16" s="55" t="str">
        <f ca="1">IF(ISBLANK(INDIRECT(ADDRESS(K16*2+2,3))),"",INDIRECT(ADDRESS(K16*2+2,3)))</f>
        <v>Волков</v>
      </c>
      <c r="I16" s="53"/>
      <c r="J16" s="53"/>
      <c r="K16" s="6">
        <v>4</v>
      </c>
      <c r="L16" s="27" t="s">
        <v>6</v>
      </c>
      <c r="M16" s="32"/>
    </row>
    <row r="17" spans="2:13" ht="19.5" thickBot="1" x14ac:dyDescent="0.3">
      <c r="B17" s="6">
        <v>2</v>
      </c>
      <c r="C17" s="53" t="str">
        <f ca="1">IF(ISBLANK(INDIRECT(ADDRESS(B17*2+2,3))),"",INDIRECT(ADDRESS(B17*2+2,3)))</f>
        <v>Ткаченко Ал.</v>
      </c>
      <c r="D17" s="53"/>
      <c r="E17" s="54"/>
      <c r="F17" s="25">
        <v>13</v>
      </c>
      <c r="G17" s="26">
        <v>5</v>
      </c>
      <c r="H17" s="55" t="str">
        <f ca="1">IF(ISBLANK(INDIRECT(ADDRESS(K17*2+2,3))),"",INDIRECT(ADDRESS(K17*2+2,3)))</f>
        <v>Рылова</v>
      </c>
      <c r="I17" s="53"/>
      <c r="J17" s="53"/>
      <c r="K17" s="6">
        <v>3</v>
      </c>
      <c r="L17" s="27" t="s">
        <v>6</v>
      </c>
      <c r="M17" s="32"/>
    </row>
    <row r="19" spans="2:13" ht="21.75" thickBot="1" x14ac:dyDescent="0.3">
      <c r="B19" s="56" t="s">
        <v>7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3" ht="19.5" thickBot="1" x14ac:dyDescent="0.3">
      <c r="B20" s="6">
        <v>4</v>
      </c>
      <c r="C20" s="53" t="str">
        <f ca="1">IF(ISBLANK(INDIRECT(ADDRESS(B20*2+2,3))),"",INDIRECT(ADDRESS(B20*2+2,3)))</f>
        <v>Волков</v>
      </c>
      <c r="D20" s="53"/>
      <c r="E20" s="54"/>
      <c r="F20" s="25">
        <v>13</v>
      </c>
      <c r="G20" s="26">
        <v>5</v>
      </c>
      <c r="H20" s="55" t="str">
        <f ca="1">IF(ISBLANK(INDIRECT(ADDRESS(K20*2+2,3))),"",INDIRECT(ADDRESS(K20*2+2,3)))</f>
        <v>Рылова</v>
      </c>
      <c r="I20" s="53"/>
      <c r="J20" s="53"/>
      <c r="K20" s="6">
        <v>3</v>
      </c>
      <c r="L20" s="27" t="s">
        <v>6</v>
      </c>
      <c r="M20" s="32"/>
    </row>
    <row r="21" spans="2:13" ht="19.5" thickBot="1" x14ac:dyDescent="0.3">
      <c r="B21" s="6">
        <v>1</v>
      </c>
      <c r="C21" s="53" t="str">
        <f ca="1">IF(ISBLANK(INDIRECT(ADDRESS(B21*2+2,3))),"",INDIRECT(ADDRESS(B21*2+2,3)))</f>
        <v>Эйкстер</v>
      </c>
      <c r="D21" s="53"/>
      <c r="E21" s="54"/>
      <c r="F21" s="25">
        <v>8</v>
      </c>
      <c r="G21" s="26">
        <v>4</v>
      </c>
      <c r="H21" s="55" t="str">
        <f ca="1">IF(ISBLANK(INDIRECT(ADDRESS(K21*2+2,3))),"",INDIRECT(ADDRESS(K21*2+2,3)))</f>
        <v>Ткаченко Ал.</v>
      </c>
      <c r="I21" s="53"/>
      <c r="J21" s="53"/>
      <c r="K21" s="6">
        <v>2</v>
      </c>
      <c r="L21" s="27" t="s">
        <v>6</v>
      </c>
      <c r="M21" s="32"/>
    </row>
    <row r="23" spans="2:13" ht="21.75" thickBot="1" x14ac:dyDescent="0.3">
      <c r="B23" s="56" t="s">
        <v>8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2:13" ht="19.5" thickBot="1" x14ac:dyDescent="0.3">
      <c r="B24" s="6">
        <v>2</v>
      </c>
      <c r="C24" s="53" t="str">
        <f ca="1">IF(ISBLANK(INDIRECT(ADDRESS(B24*2+2,3))),"",INDIRECT(ADDRESS(B24*2+2,3)))</f>
        <v>Ткаченко Ал.</v>
      </c>
      <c r="D24" s="53"/>
      <c r="E24" s="54"/>
      <c r="F24" s="25">
        <v>13</v>
      </c>
      <c r="G24" s="26">
        <v>9</v>
      </c>
      <c r="H24" s="55" t="str">
        <f ca="1">IF(ISBLANK(INDIRECT(ADDRESS(K24*2+2,3))),"",INDIRECT(ADDRESS(K24*2+2,3)))</f>
        <v>Волков</v>
      </c>
      <c r="I24" s="53"/>
      <c r="J24" s="53"/>
      <c r="K24" s="6">
        <v>4</v>
      </c>
      <c r="L24" s="27" t="s">
        <v>6</v>
      </c>
      <c r="M24" s="32"/>
    </row>
    <row r="25" spans="2:13" ht="19.5" thickBot="1" x14ac:dyDescent="0.3">
      <c r="B25" s="6">
        <v>3</v>
      </c>
      <c r="C25" s="53" t="str">
        <f ca="1">IF(ISBLANK(INDIRECT(ADDRESS(B25*2+2,3))),"",INDIRECT(ADDRESS(B25*2+2,3)))</f>
        <v>Рылова</v>
      </c>
      <c r="D25" s="53"/>
      <c r="E25" s="54"/>
      <c r="F25" s="25">
        <v>6</v>
      </c>
      <c r="G25" s="26">
        <v>13</v>
      </c>
      <c r="H25" s="55" t="str">
        <f ca="1">IF(ISBLANK(INDIRECT(ADDRESS(K25*2+2,3))),"",INDIRECT(ADDRESS(K25*2+2,3)))</f>
        <v>Эйкстер</v>
      </c>
      <c r="I25" s="53"/>
      <c r="J25" s="53"/>
      <c r="K25" s="6">
        <v>1</v>
      </c>
      <c r="L25" s="27" t="s">
        <v>6</v>
      </c>
      <c r="M25" s="32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6" ht="59.25" customHeight="1" x14ac:dyDescent="0.35">
      <c r="B1" s="78" t="s">
        <v>27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24</v>
      </c>
      <c r="M1"/>
    </row>
    <row r="2" spans="1:16" ht="15.75" thickBot="1" x14ac:dyDescent="0.3">
      <c r="M2"/>
    </row>
    <row r="3" spans="1:16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6" ht="24" customHeight="1" x14ac:dyDescent="0.25">
      <c r="A4" s="6"/>
      <c r="B4" s="82">
        <v>1</v>
      </c>
      <c r="C4" s="83" t="s">
        <v>12</v>
      </c>
      <c r="D4" s="84"/>
      <c r="E4" s="85"/>
      <c r="F4" s="8" t="s">
        <v>4</v>
      </c>
      <c r="G4" s="9" t="str">
        <f ca="1">INDIRECT(ADDRESS(27,6))&amp;":"&amp;INDIRECT(ADDRESS(27,7))</f>
        <v>7:13</v>
      </c>
      <c r="H4" s="9" t="str">
        <f ca="1">INDIRECT(ADDRESS(31,7))&amp;":"&amp;INDIRECT(ADDRESS(31,6))</f>
        <v>13:11</v>
      </c>
      <c r="I4" s="9" t="str">
        <f ca="1">INDIRECT(ADDRESS(36,6))&amp;":"&amp;INDIRECT(ADDRESS(36,7))</f>
        <v>13:3</v>
      </c>
      <c r="J4" s="9" t="str">
        <f ca="1">INDIRECT(ADDRESS(42,7))&amp;":"&amp;INDIRECT(ADDRESS(42,6))</f>
        <v>13:4</v>
      </c>
      <c r="K4" s="10" t="str">
        <f ca="1">INDIRECT(ADDRESS(20,6))&amp;":"&amp;INDIRECT(ADDRESS(20,7))</f>
        <v>13:3</v>
      </c>
      <c r="L4" s="89">
        <f ca="1">IF(COUNT(F5:K5)=0,"",COUNTIF(F5:K5,"&gt;0")+0.5*COUNTIF(F5:K5,0))</f>
        <v>4</v>
      </c>
      <c r="M4" s="11">
        <v>4</v>
      </c>
      <c r="N4" s="76">
        <v>1</v>
      </c>
    </row>
    <row r="5" spans="1:16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-6</v>
      </c>
      <c r="H5" s="13">
        <f ca="1">IF(LEN(INDIRECT(ADDRESS(ROW()-1, COLUMN())))=1,"",INDIRECT(ADDRESS(31,7))-INDIRECT(ADDRESS(31,6)))</f>
        <v>2</v>
      </c>
      <c r="I5" s="13">
        <f ca="1">IF(LEN(INDIRECT(ADDRESS(ROW()-1, COLUMN())))=1,"",INDIRECT(ADDRESS(36,6))-INDIRECT(ADDRESS(36,7)))</f>
        <v>10</v>
      </c>
      <c r="J5" s="13">
        <f ca="1">IF(LEN(INDIRECT(ADDRESS(ROW()-1, COLUMN())))=1,"",INDIRECT(ADDRESS(42,7))-INDIRECT(ADDRESS(42,6)))</f>
        <v>9</v>
      </c>
      <c r="K5" s="14">
        <f ca="1">IF(LEN(INDIRECT(ADDRESS(ROW()-1, COLUMN())))=1,"",INDIRECT(ADDRESS(20,6))-INDIRECT(ADDRESS(20,7)))</f>
        <v>10</v>
      </c>
      <c r="L5" s="65"/>
      <c r="M5" s="13">
        <f ca="1">IF(COUNT(F5:K5)=0,"",SUM(F5:K5))</f>
        <v>25</v>
      </c>
      <c r="N5" s="77"/>
    </row>
    <row r="6" spans="1:16" ht="24" customHeight="1" x14ac:dyDescent="0.25">
      <c r="A6" s="6"/>
      <c r="B6" s="57">
        <v>2</v>
      </c>
      <c r="C6" s="70" t="s">
        <v>16</v>
      </c>
      <c r="D6" s="71"/>
      <c r="E6" s="72"/>
      <c r="F6" s="15" t="str">
        <f ca="1">INDIRECT(ADDRESS(27,7))&amp;":"&amp;INDIRECT(ADDRESS(27,6))</f>
        <v>13:7</v>
      </c>
      <c r="G6" s="16" t="s">
        <v>4</v>
      </c>
      <c r="H6" s="17" t="str">
        <f ca="1">INDIRECT(ADDRESS(37,6))&amp;":"&amp;INDIRECT(ADDRESS(37,7))</f>
        <v>13:2</v>
      </c>
      <c r="I6" s="17" t="str">
        <f ca="1">INDIRECT(ADDRESS(41,7))&amp;":"&amp;INDIRECT(ADDRESS(41,6))</f>
        <v>13:2</v>
      </c>
      <c r="J6" s="17" t="str">
        <f ca="1">INDIRECT(ADDRESS(21,6))&amp;":"&amp;INDIRECT(ADDRESS(21,7))</f>
        <v>13:8</v>
      </c>
      <c r="K6" s="18" t="str">
        <f ca="1">INDIRECT(ADDRESS(30,6))&amp;":"&amp;INDIRECT(ADDRESS(30,7))</f>
        <v>5:13</v>
      </c>
      <c r="L6" s="65">
        <f ca="1">IF(COUNT(F7:K7)=0,"",COUNTIF(F7:K7,"&gt;0")+0.5*COUNTIF(F7:K7,0))</f>
        <v>4</v>
      </c>
      <c r="M6" s="13">
        <v>-2</v>
      </c>
      <c r="N6" s="73">
        <v>3</v>
      </c>
    </row>
    <row r="7" spans="1:16" ht="24" customHeight="1" x14ac:dyDescent="0.25">
      <c r="A7" s="6"/>
      <c r="B7" s="69"/>
      <c r="C7" s="70"/>
      <c r="D7" s="71"/>
      <c r="E7" s="72"/>
      <c r="F7" s="19">
        <f ca="1">IF(LEN(INDIRECT(ADDRESS(ROW()-1, COLUMN())))=1,"",INDIRECT(ADDRESS(27,7))-INDIRECT(ADDRESS(27,6)))</f>
        <v>6</v>
      </c>
      <c r="G7" s="20" t="s">
        <v>4</v>
      </c>
      <c r="H7" s="13">
        <f ca="1">IF(LEN(INDIRECT(ADDRESS(ROW()-1, COLUMN())))=1,"",INDIRECT(ADDRESS(37,6))-INDIRECT(ADDRESS(37,7)))</f>
        <v>11</v>
      </c>
      <c r="I7" s="13">
        <f ca="1">IF(LEN(INDIRECT(ADDRESS(ROW()-1, COLUMN())))=1,"",INDIRECT(ADDRESS(41,7))-INDIRECT(ADDRESS(41,6)))</f>
        <v>11</v>
      </c>
      <c r="J7" s="13">
        <f ca="1">IF(LEN(INDIRECT(ADDRESS(ROW()-1, COLUMN())))=1,"",INDIRECT(ADDRESS(21,6))-INDIRECT(ADDRESS(21,7)))</f>
        <v>5</v>
      </c>
      <c r="K7" s="14">
        <f ca="1">IF(LEN(INDIRECT(ADDRESS(ROW()-1, COLUMN())))=1,"",INDIRECT(ADDRESS(30,6))-INDIRECT(ADDRESS(30,7)))</f>
        <v>-8</v>
      </c>
      <c r="L7" s="65"/>
      <c r="M7" s="13">
        <f ca="1">IF(COUNT(F7:K7)=0,"",SUM(F7:K7))</f>
        <v>25</v>
      </c>
      <c r="N7" s="74"/>
    </row>
    <row r="8" spans="1:16" ht="24" customHeight="1" x14ac:dyDescent="0.25">
      <c r="A8" s="6"/>
      <c r="B8" s="57">
        <v>3</v>
      </c>
      <c r="C8" s="59" t="s">
        <v>13</v>
      </c>
      <c r="D8" s="60"/>
      <c r="E8" s="61"/>
      <c r="F8" s="15" t="str">
        <f ca="1">INDIRECT(ADDRESS(31,6))&amp;":"&amp;INDIRECT(ADDRESS(31,7))</f>
        <v>11:13</v>
      </c>
      <c r="G8" s="17" t="str">
        <f ca="1">INDIRECT(ADDRESS(37,7))&amp;":"&amp;INDIRECT(ADDRESS(37,6))</f>
        <v>2:13</v>
      </c>
      <c r="H8" s="16" t="s">
        <v>4</v>
      </c>
      <c r="I8" s="17" t="str">
        <f ca="1">INDIRECT(ADDRESS(22,6))&amp;":"&amp;INDIRECT(ADDRESS(22,7))</f>
        <v>10:12</v>
      </c>
      <c r="J8" s="17" t="str">
        <f ca="1">INDIRECT(ADDRESS(26,7))&amp;":"&amp;INDIRECT(ADDRESS(26,6))</f>
        <v>13:3</v>
      </c>
      <c r="K8" s="18" t="str">
        <f ca="1">INDIRECT(ADDRESS(40,6))&amp;":"&amp;INDIRECT(ADDRESS(40,7))</f>
        <v>12:13</v>
      </c>
      <c r="L8" s="65">
        <f ca="1">IF(COUNT(F9:K9)=0,"",COUNTIF(F9:K9,"&gt;0")+0.5*COUNTIF(F9:K9,0))</f>
        <v>1</v>
      </c>
      <c r="M8" s="13">
        <v>8</v>
      </c>
      <c r="N8" s="67">
        <v>4</v>
      </c>
    </row>
    <row r="9" spans="1:16" ht="24" customHeight="1" x14ac:dyDescent="0.25">
      <c r="A9" s="6"/>
      <c r="B9" s="69"/>
      <c r="C9" s="59"/>
      <c r="D9" s="60"/>
      <c r="E9" s="61"/>
      <c r="F9" s="19">
        <f ca="1">IF(LEN(INDIRECT(ADDRESS(ROW()-1, COLUMN())))=1,"",INDIRECT(ADDRESS(31,6))-INDIRECT(ADDRESS(31,7)))</f>
        <v>-2</v>
      </c>
      <c r="G9" s="13">
        <f ca="1">IF(LEN(INDIRECT(ADDRESS(ROW()-1, COLUMN())))=1,"",INDIRECT(ADDRESS(37,7))-INDIRECT(ADDRESS(37,6)))</f>
        <v>-11</v>
      </c>
      <c r="H9" s="20" t="s">
        <v>4</v>
      </c>
      <c r="I9" s="13">
        <f ca="1">IF(LEN(INDIRECT(ADDRESS(ROW()-1, COLUMN())))=1,"",INDIRECT(ADDRESS(22,6))-INDIRECT(ADDRESS(22,7)))</f>
        <v>-2</v>
      </c>
      <c r="J9" s="13">
        <f ca="1">IF(LEN(INDIRECT(ADDRESS(ROW()-1, COLUMN())))=1,"",INDIRECT(ADDRESS(26,7))-INDIRECT(ADDRESS(26,6)))</f>
        <v>10</v>
      </c>
      <c r="K9" s="14">
        <f ca="1">IF(LEN(INDIRECT(ADDRESS(ROW()-1, COLUMN())))=1,"",INDIRECT(ADDRESS(40,6))-INDIRECT(ADDRESS(40,7)))</f>
        <v>-1</v>
      </c>
      <c r="L9" s="65"/>
      <c r="M9" s="13">
        <f ca="1">IF(COUNT(F9:K9)=0,"",SUM(F9:K9))</f>
        <v>-6</v>
      </c>
      <c r="N9" s="75"/>
      <c r="P9" t="s">
        <v>40</v>
      </c>
    </row>
    <row r="10" spans="1:16" ht="24" customHeight="1" x14ac:dyDescent="0.25">
      <c r="A10" s="6"/>
      <c r="B10" s="57">
        <v>4</v>
      </c>
      <c r="C10" s="59" t="s">
        <v>21</v>
      </c>
      <c r="D10" s="60"/>
      <c r="E10" s="61"/>
      <c r="F10" s="15" t="str">
        <f ca="1">INDIRECT(ADDRESS(36,7))&amp;":"&amp;INDIRECT(ADDRESS(36,6))</f>
        <v>3:13</v>
      </c>
      <c r="G10" s="17" t="str">
        <f ca="1">INDIRECT(ADDRESS(41,6))&amp;":"&amp;INDIRECT(ADDRESS(41,7))</f>
        <v>2:13</v>
      </c>
      <c r="H10" s="17" t="str">
        <f ca="1">INDIRECT(ADDRESS(22,7))&amp;":"&amp;INDIRECT(ADDRESS(22,6))</f>
        <v>12:10</v>
      </c>
      <c r="I10" s="16" t="s">
        <v>4</v>
      </c>
      <c r="J10" s="17" t="str">
        <f ca="1">INDIRECT(ADDRESS(32,6))&amp;":"&amp;INDIRECT(ADDRESS(32,7))</f>
        <v>4:13</v>
      </c>
      <c r="K10" s="18" t="str">
        <f ca="1">INDIRECT(ADDRESS(25,7))&amp;":"&amp;INDIRECT(ADDRESS(25,6))</f>
        <v>5:13</v>
      </c>
      <c r="L10" s="65">
        <f ca="1">IF(COUNT(F11:K11)=0,"",COUNTIF(F11:K11,"&gt;0")+0.5*COUNTIF(F11:K11,0))</f>
        <v>1</v>
      </c>
      <c r="M10" s="13">
        <v>-7</v>
      </c>
      <c r="N10" s="67">
        <v>6</v>
      </c>
    </row>
    <row r="11" spans="1:16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-10</v>
      </c>
      <c r="G11" s="13">
        <f ca="1">IF(LEN(INDIRECT(ADDRESS(ROW()-1, COLUMN())))=1,"",INDIRECT(ADDRESS(41,6))-INDIRECT(ADDRESS(41,7)))</f>
        <v>-11</v>
      </c>
      <c r="H11" s="13">
        <f ca="1">IF(LEN(INDIRECT(ADDRESS(ROW()-1, COLUMN())))=1,"",INDIRECT(ADDRESS(22,7))-INDIRECT(ADDRESS(22,6)))</f>
        <v>2</v>
      </c>
      <c r="I11" s="20" t="s">
        <v>4</v>
      </c>
      <c r="J11" s="13">
        <f ca="1">IF(LEN(INDIRECT(ADDRESS(ROW()-1, COLUMN())))=1,"",INDIRECT(ADDRESS(32,6))-INDIRECT(ADDRESS(32,7)))</f>
        <v>-9</v>
      </c>
      <c r="K11" s="14">
        <f ca="1">IF(LEN(INDIRECT(ADDRESS(ROW()-1, COLUMN())))=1,"",INDIRECT(ADDRESS(25,7))-INDIRECT(ADDRESS(25,6)))</f>
        <v>-8</v>
      </c>
      <c r="L11" s="65"/>
      <c r="M11" s="13">
        <f ca="1">IF(COUNT(F11:K11)=0,"",SUM(F11:K11))</f>
        <v>-36</v>
      </c>
      <c r="N11" s="75"/>
    </row>
    <row r="12" spans="1:16" ht="24" customHeight="1" x14ac:dyDescent="0.25">
      <c r="A12" s="6"/>
      <c r="B12" s="57">
        <v>5</v>
      </c>
      <c r="C12" s="59" t="s">
        <v>17</v>
      </c>
      <c r="D12" s="60"/>
      <c r="E12" s="61"/>
      <c r="F12" s="15" t="str">
        <f ca="1">INDIRECT(ADDRESS(42,6))&amp;":"&amp;INDIRECT(ADDRESS(42,7))</f>
        <v>4:13</v>
      </c>
      <c r="G12" s="17" t="str">
        <f ca="1">INDIRECT(ADDRESS(21,7))&amp;":"&amp;INDIRECT(ADDRESS(21,6))</f>
        <v>8:13</v>
      </c>
      <c r="H12" s="17" t="str">
        <f ca="1">INDIRECT(ADDRESS(26,6))&amp;":"&amp;INDIRECT(ADDRESS(26,7))</f>
        <v>3:13</v>
      </c>
      <c r="I12" s="17" t="str">
        <f ca="1">INDIRECT(ADDRESS(32,7))&amp;":"&amp;INDIRECT(ADDRESS(32,6))</f>
        <v>13:4</v>
      </c>
      <c r="J12" s="16" t="s">
        <v>4</v>
      </c>
      <c r="K12" s="18" t="str">
        <f ca="1">INDIRECT(ADDRESS(35,7))&amp;":"&amp;INDIRECT(ADDRESS(35,6))</f>
        <v>11:13</v>
      </c>
      <c r="L12" s="65">
        <f ca="1">IF(COUNT(F13:K13)=0,"",COUNTIF(F13:K13,"&gt;0")+0.5*COUNTIF(F13:K13,0))</f>
        <v>1</v>
      </c>
      <c r="M12" s="13">
        <v>-1</v>
      </c>
      <c r="N12" s="67">
        <v>5</v>
      </c>
    </row>
    <row r="13" spans="1:16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-9</v>
      </c>
      <c r="G13" s="13">
        <f ca="1">IF(LEN(INDIRECT(ADDRESS(ROW()-1, COLUMN())))=1,"",INDIRECT(ADDRESS(21,7))-INDIRECT(ADDRESS(21,6)))</f>
        <v>-5</v>
      </c>
      <c r="H13" s="13">
        <f ca="1">IF(LEN(INDIRECT(ADDRESS(ROW()-1, COLUMN())))=1,"",INDIRECT(ADDRESS(26,6))-INDIRECT(ADDRESS(26,7)))</f>
        <v>-10</v>
      </c>
      <c r="I13" s="13">
        <f ca="1">IF(LEN(INDIRECT(ADDRESS(ROW()-1, COLUMN())))=1,"",INDIRECT(ADDRESS(32,7))-INDIRECT(ADDRESS(32,6)))</f>
        <v>9</v>
      </c>
      <c r="J13" s="20" t="s">
        <v>4</v>
      </c>
      <c r="K13" s="14">
        <f ca="1">IF(LEN(INDIRECT(ADDRESS(ROW()-1, COLUMN())))=1,"",INDIRECT(ADDRESS(35,7))-INDIRECT(ADDRESS(35,6)))</f>
        <v>-2</v>
      </c>
      <c r="L13" s="65"/>
      <c r="M13" s="13">
        <f ca="1">IF(COUNT(F13:K13)=0,"",SUM(F13:K13))</f>
        <v>-17</v>
      </c>
      <c r="N13" s="75"/>
    </row>
    <row r="14" spans="1:16" ht="24" customHeight="1" x14ac:dyDescent="0.25">
      <c r="A14" s="6"/>
      <c r="B14" s="57">
        <v>6</v>
      </c>
      <c r="C14" s="70" t="s">
        <v>22</v>
      </c>
      <c r="D14" s="71"/>
      <c r="E14" s="72"/>
      <c r="F14" s="15" t="str">
        <f ca="1">INDIRECT(ADDRESS(20,7))&amp;":"&amp;INDIRECT(ADDRESS(20,6))</f>
        <v>3:13</v>
      </c>
      <c r="G14" s="17" t="str">
        <f ca="1">INDIRECT(ADDRESS(30,7))&amp;":"&amp;INDIRECT(ADDRESS(30,6))</f>
        <v>13:5</v>
      </c>
      <c r="H14" s="17" t="str">
        <f ca="1">INDIRECT(ADDRESS(40,7))&amp;":"&amp;INDIRECT(ADDRESS(40,6))</f>
        <v>13:12</v>
      </c>
      <c r="I14" s="17" t="str">
        <f ca="1">INDIRECT(ADDRESS(25,6))&amp;":"&amp;INDIRECT(ADDRESS(25,7))</f>
        <v>13:5</v>
      </c>
      <c r="J14" s="17" t="str">
        <f ca="1">INDIRECT(ADDRESS(35,6))&amp;":"&amp;INDIRECT(ADDRESS(35,7))</f>
        <v>13:11</v>
      </c>
      <c r="K14" s="21" t="s">
        <v>4</v>
      </c>
      <c r="L14" s="65">
        <f ca="1">IF(COUNT(F15:K15)=0,"",COUNTIF(F15:K15,"&gt;0")+0.5*COUNTIF(F15:K15,0))</f>
        <v>4</v>
      </c>
      <c r="M14" s="13">
        <v>-2</v>
      </c>
      <c r="N14" s="73">
        <v>2</v>
      </c>
    </row>
    <row r="15" spans="1:16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-10</v>
      </c>
      <c r="G15" s="23">
        <f ca="1">IF(LEN(INDIRECT(ADDRESS(ROW()-1, COLUMN())))=1,"",INDIRECT(ADDRESS(30,7))-INDIRECT(ADDRESS(30,6)))</f>
        <v>8</v>
      </c>
      <c r="H15" s="23">
        <f ca="1">IF(LEN(INDIRECT(ADDRESS(ROW()-1, COLUMN())))=1,"",INDIRECT(ADDRESS(40,7))-INDIRECT(ADDRESS(40,6)))</f>
        <v>1</v>
      </c>
      <c r="I15" s="23">
        <f ca="1">IF(LEN(INDIRECT(ADDRESS(ROW()-1, COLUMN())))=1,"",INDIRECT(ADDRESS(25,6))-INDIRECT(ADDRESS(25,7)))</f>
        <v>8</v>
      </c>
      <c r="J15" s="23">
        <f ca="1">IF(LEN(INDIRECT(ADDRESS(ROW()-1, COLUMN())))=1,"",INDIRECT(ADDRESS(35,6))-INDIRECT(ADDRESS(35,7)))</f>
        <v>2</v>
      </c>
      <c r="K15" s="24" t="s">
        <v>4</v>
      </c>
      <c r="L15" s="66"/>
      <c r="M15" s="23">
        <f ca="1">IF(COUNT(F15:K15)=0,"",SUM(F15:K15))</f>
        <v>9</v>
      </c>
      <c r="N15" s="93"/>
    </row>
    <row r="16" spans="1:16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Тихонов</v>
      </c>
      <c r="D20" s="53"/>
      <c r="E20" s="54"/>
      <c r="F20" s="25">
        <v>13</v>
      </c>
      <c r="G20" s="26">
        <v>3</v>
      </c>
      <c r="H20" s="55" t="str">
        <f ca="1">IF(ISBLANK(INDIRECT(ADDRESS(K20*2+2,3))),"",INDIRECT(ADDRESS(K20*2+2,3)))</f>
        <v>Денисов</v>
      </c>
      <c r="I20" s="53"/>
      <c r="J20" s="53"/>
      <c r="K20" s="6">
        <v>6</v>
      </c>
      <c r="L20" s="27" t="s">
        <v>6</v>
      </c>
      <c r="M20" s="28">
        <v>4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Яковлева К.</v>
      </c>
      <c r="D21" s="53"/>
      <c r="E21" s="54"/>
      <c r="F21" s="25">
        <v>13</v>
      </c>
      <c r="G21" s="26">
        <v>8</v>
      </c>
      <c r="H21" s="55" t="str">
        <f ca="1">IF(ISBLANK(INDIRECT(ADDRESS(K21*2+2,3))),"",INDIRECT(ADDRESS(K21*2+2,3)))</f>
        <v>Овчинников</v>
      </c>
      <c r="I21" s="53"/>
      <c r="J21" s="53"/>
      <c r="K21" s="6">
        <v>5</v>
      </c>
      <c r="L21" s="27" t="s">
        <v>6</v>
      </c>
      <c r="M21" s="28">
        <v>5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Агапов</v>
      </c>
      <c r="D22" s="53"/>
      <c r="E22" s="54"/>
      <c r="F22" s="25">
        <v>10</v>
      </c>
      <c r="G22" s="26">
        <v>12</v>
      </c>
      <c r="H22" s="55" t="str">
        <f ca="1">IF(ISBLANK(INDIRECT(ADDRESS(K22*2+2,3))),"",INDIRECT(ADDRESS(K22*2+2,3)))</f>
        <v>Гапонов</v>
      </c>
      <c r="I22" s="53"/>
      <c r="J22" s="53"/>
      <c r="K22" s="6">
        <v>4</v>
      </c>
      <c r="L22" s="27" t="s">
        <v>6</v>
      </c>
      <c r="M22" s="28">
        <v>6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Денисов</v>
      </c>
      <c r="D25" s="53"/>
      <c r="E25" s="54"/>
      <c r="F25" s="25">
        <v>13</v>
      </c>
      <c r="G25" s="26">
        <v>5</v>
      </c>
      <c r="H25" s="55" t="str">
        <f ca="1">IF(ISBLANK(INDIRECT(ADDRESS(K25*2+2,3))),"",INDIRECT(ADDRESS(K25*2+2,3)))</f>
        <v>Гапонов</v>
      </c>
      <c r="I25" s="53"/>
      <c r="J25" s="53"/>
      <c r="K25" s="6">
        <v>4</v>
      </c>
      <c r="L25" s="27" t="s">
        <v>6</v>
      </c>
      <c r="M25" s="28">
        <v>1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Овчинников</v>
      </c>
      <c r="D26" s="53"/>
      <c r="E26" s="54"/>
      <c r="F26" s="25">
        <v>3</v>
      </c>
      <c r="G26" s="26">
        <v>13</v>
      </c>
      <c r="H26" s="55" t="str">
        <f ca="1">IF(ISBLANK(INDIRECT(ADDRESS(K26*2+2,3))),"",INDIRECT(ADDRESS(K26*2+2,3)))</f>
        <v>Агапов</v>
      </c>
      <c r="I26" s="53"/>
      <c r="J26" s="53"/>
      <c r="K26" s="6">
        <v>3</v>
      </c>
      <c r="L26" s="27" t="s">
        <v>6</v>
      </c>
      <c r="M26" s="28">
        <v>2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Тихонов</v>
      </c>
      <c r="D27" s="53"/>
      <c r="E27" s="54"/>
      <c r="F27" s="25">
        <v>7</v>
      </c>
      <c r="G27" s="26">
        <v>13</v>
      </c>
      <c r="H27" s="55" t="str">
        <f ca="1">IF(ISBLANK(INDIRECT(ADDRESS(K27*2+2,3))),"",INDIRECT(ADDRESS(K27*2+2,3)))</f>
        <v>Яковлева К.</v>
      </c>
      <c r="I27" s="53"/>
      <c r="J27" s="53"/>
      <c r="K27" s="6">
        <v>2</v>
      </c>
      <c r="L27" s="27" t="s">
        <v>6</v>
      </c>
      <c r="M27" s="28">
        <v>3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Яковлева К.</v>
      </c>
      <c r="D30" s="53"/>
      <c r="E30" s="54"/>
      <c r="F30" s="25">
        <v>5</v>
      </c>
      <c r="G30" s="26">
        <v>13</v>
      </c>
      <c r="H30" s="55" t="str">
        <f ca="1">IF(ISBLANK(INDIRECT(ADDRESS(K30*2+2,3))),"",INDIRECT(ADDRESS(K30*2+2,3)))</f>
        <v>Денисов</v>
      </c>
      <c r="I30" s="53"/>
      <c r="J30" s="53"/>
      <c r="K30" s="6">
        <v>6</v>
      </c>
      <c r="L30" s="27" t="s">
        <v>6</v>
      </c>
      <c r="M30" s="28">
        <v>6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Агапов</v>
      </c>
      <c r="D31" s="53"/>
      <c r="E31" s="54"/>
      <c r="F31" s="25">
        <v>11</v>
      </c>
      <c r="G31" s="26">
        <v>13</v>
      </c>
      <c r="H31" s="55" t="str">
        <f ca="1">IF(ISBLANK(INDIRECT(ADDRESS(K31*2+2,3))),"",INDIRECT(ADDRESS(K31*2+2,3)))</f>
        <v>Тихонов</v>
      </c>
      <c r="I31" s="53"/>
      <c r="J31" s="53"/>
      <c r="K31" s="6">
        <v>1</v>
      </c>
      <c r="L31" s="27" t="s">
        <v>6</v>
      </c>
      <c r="M31" s="28">
        <v>5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Гапонов</v>
      </c>
      <c r="D32" s="53"/>
      <c r="E32" s="54"/>
      <c r="F32" s="25">
        <v>4</v>
      </c>
      <c r="G32" s="26">
        <v>13</v>
      </c>
      <c r="H32" s="55" t="str">
        <f ca="1">IF(ISBLANK(INDIRECT(ADDRESS(K32*2+2,3))),"",INDIRECT(ADDRESS(K32*2+2,3)))</f>
        <v>Овчинников</v>
      </c>
      <c r="I32" s="53"/>
      <c r="J32" s="53"/>
      <c r="K32" s="6">
        <v>5</v>
      </c>
      <c r="L32" s="27" t="s">
        <v>6</v>
      </c>
      <c r="M32" s="28">
        <v>4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Денисов</v>
      </c>
      <c r="D35" s="53"/>
      <c r="E35" s="54"/>
      <c r="F35" s="25">
        <v>13</v>
      </c>
      <c r="G35" s="26">
        <v>11</v>
      </c>
      <c r="H35" s="55" t="str">
        <f ca="1">IF(ISBLANK(INDIRECT(ADDRESS(K35*2+2,3))),"",INDIRECT(ADDRESS(K35*2+2,3)))</f>
        <v>Овчинников</v>
      </c>
      <c r="I35" s="53"/>
      <c r="J35" s="53"/>
      <c r="K35" s="6">
        <v>5</v>
      </c>
      <c r="L35" s="27" t="s">
        <v>6</v>
      </c>
      <c r="M35" s="28">
        <v>3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Тихонов</v>
      </c>
      <c r="D36" s="53"/>
      <c r="E36" s="54"/>
      <c r="F36" s="25">
        <v>13</v>
      </c>
      <c r="G36" s="26">
        <v>3</v>
      </c>
      <c r="H36" s="55" t="str">
        <f ca="1">IF(ISBLANK(INDIRECT(ADDRESS(K36*2+2,3))),"",INDIRECT(ADDRESS(K36*2+2,3)))</f>
        <v>Гапонов</v>
      </c>
      <c r="I36" s="53"/>
      <c r="J36" s="53"/>
      <c r="K36" s="6">
        <v>4</v>
      </c>
      <c r="L36" s="27" t="s">
        <v>6</v>
      </c>
      <c r="M36" s="28">
        <v>2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Яковлева К.</v>
      </c>
      <c r="D37" s="53"/>
      <c r="E37" s="54"/>
      <c r="F37" s="25">
        <v>13</v>
      </c>
      <c r="G37" s="26">
        <v>2</v>
      </c>
      <c r="H37" s="55" t="str">
        <f ca="1">IF(ISBLANK(INDIRECT(ADDRESS(K37*2+2,3))),"",INDIRECT(ADDRESS(K37*2+2,3)))</f>
        <v>Агапов</v>
      </c>
      <c r="I37" s="53"/>
      <c r="J37" s="53"/>
      <c r="K37" s="6">
        <v>3</v>
      </c>
      <c r="L37" s="27" t="s">
        <v>6</v>
      </c>
      <c r="M37" s="28">
        <v>1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  <c r="M39" s="28">
        <v>4</v>
      </c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Агапов</v>
      </c>
      <c r="D40" s="53"/>
      <c r="E40" s="54"/>
      <c r="F40" s="25">
        <v>12</v>
      </c>
      <c r="G40" s="26">
        <v>13</v>
      </c>
      <c r="H40" s="55" t="str">
        <f ca="1">IF(ISBLANK(INDIRECT(ADDRESS(K40*2+2,3))),"",INDIRECT(ADDRESS(K40*2+2,3)))</f>
        <v>Денисов</v>
      </c>
      <c r="I40" s="53"/>
      <c r="J40" s="53"/>
      <c r="K40" s="6">
        <v>6</v>
      </c>
      <c r="L40" s="27" t="s">
        <v>6</v>
      </c>
      <c r="M40" s="28">
        <v>5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Гапонов</v>
      </c>
      <c r="D41" s="53"/>
      <c r="E41" s="54"/>
      <c r="F41" s="25">
        <v>2</v>
      </c>
      <c r="G41" s="26">
        <v>13</v>
      </c>
      <c r="H41" s="55" t="str">
        <f ca="1">IF(ISBLANK(INDIRECT(ADDRESS(K41*2+2,3))),"",INDIRECT(ADDRESS(K41*2+2,3)))</f>
        <v>Яковлева К.</v>
      </c>
      <c r="I41" s="53"/>
      <c r="J41" s="53"/>
      <c r="K41" s="6">
        <v>2</v>
      </c>
      <c r="L41" s="27" t="s">
        <v>6</v>
      </c>
      <c r="M41" s="28">
        <v>6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Овчинников</v>
      </c>
      <c r="D42" s="53"/>
      <c r="E42" s="54"/>
      <c r="F42" s="25">
        <v>4</v>
      </c>
      <c r="G42" s="26">
        <v>13</v>
      </c>
      <c r="H42" s="55" t="str">
        <f ca="1">IF(ISBLANK(INDIRECT(ADDRESS(K42*2+2,3))),"",INDIRECT(ADDRESS(K42*2+2,3)))</f>
        <v>Тихонов</v>
      </c>
      <c r="I42" s="53"/>
      <c r="J42" s="53"/>
      <c r="K42" s="6">
        <v>1</v>
      </c>
      <c r="L42" s="27" t="s">
        <v>6</v>
      </c>
      <c r="M42" s="28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12" sqref="N12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3" ht="45" x14ac:dyDescent="0.35">
      <c r="B1" s="78" t="s">
        <v>60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59</v>
      </c>
    </row>
    <row r="2" spans="1:13" ht="15.75" thickBot="1" x14ac:dyDescent="0.3"/>
    <row r="3" spans="1:13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3">
        <v>3</v>
      </c>
      <c r="I3" s="3">
        <v>4</v>
      </c>
      <c r="J3" s="7" t="s">
        <v>1</v>
      </c>
      <c r="K3" s="2" t="s">
        <v>2</v>
      </c>
      <c r="L3" s="31" t="s">
        <v>3</v>
      </c>
    </row>
    <row r="4" spans="1:13" ht="21" x14ac:dyDescent="0.25">
      <c r="A4" s="6"/>
      <c r="B4" s="82">
        <v>1</v>
      </c>
      <c r="C4" s="83" t="s">
        <v>116</v>
      </c>
      <c r="D4" s="84"/>
      <c r="E4" s="85"/>
      <c r="F4" s="8" t="s">
        <v>4</v>
      </c>
      <c r="G4" s="9" t="str">
        <f ca="1">INDIRECT(ADDRESS(21,6))&amp;":"&amp;INDIRECT(ADDRESS(21,7))</f>
        <v>13:1</v>
      </c>
      <c r="H4" s="9" t="str">
        <f ca="1">INDIRECT(ADDRESS(25,7))&amp;":"&amp;INDIRECT(ADDRESS(25,6))</f>
        <v>13:7</v>
      </c>
      <c r="I4" s="10" t="str">
        <f ca="1">INDIRECT(ADDRESS(16,6))&amp;":"&amp;INDIRECT(ADDRESS(16,7))</f>
        <v>11:9</v>
      </c>
      <c r="J4" s="105">
        <f ca="1">IF(COUNT(F5:I5)=0,"",COUNTIF(F5:I5,"&gt;0")+0.5*COUNTIF(F5:I5,0))</f>
        <v>3</v>
      </c>
      <c r="K4" s="11"/>
      <c r="L4" s="119">
        <v>1</v>
      </c>
    </row>
    <row r="5" spans="1:13" ht="2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COLUMN())))=1,"",INDIRECT(ADDRESS(21,6))-INDIRECT(ADDRESS(21,7)))</f>
        <v>12</v>
      </c>
      <c r="H5" s="13">
        <f ca="1">IF(LEN(INDIRECT(ADDRESS(ROW()-1, COLUMN())))=1,"",INDIRECT(ADDRESS(25,7))-INDIRECT(ADDRESS(25,6)))</f>
        <v>6</v>
      </c>
      <c r="I5" s="14">
        <f ca="1">IF(LEN(INDIRECT(ADDRESS(ROW()-1, COLUMN())))=1,"",INDIRECT(ADDRESS(16,6))-INDIRECT(ADDRESS(16,7)))</f>
        <v>2</v>
      </c>
      <c r="J5" s="106"/>
      <c r="K5" s="13">
        <f ca="1">IF(COUNT(F5:I5)=0,"",SUM(F5:I5))</f>
        <v>20</v>
      </c>
      <c r="L5" s="108"/>
    </row>
    <row r="6" spans="1:13" ht="21" x14ac:dyDescent="0.25">
      <c r="A6" s="6"/>
      <c r="B6" s="57">
        <v>2</v>
      </c>
      <c r="C6" s="70" t="s">
        <v>117</v>
      </c>
      <c r="D6" s="71"/>
      <c r="E6" s="72"/>
      <c r="F6" s="15" t="str">
        <f ca="1">INDIRECT(ADDRESS(21,7))&amp;":"&amp;INDIRECT(ADDRESS(21,6))</f>
        <v>1:13</v>
      </c>
      <c r="G6" s="16" t="s">
        <v>4</v>
      </c>
      <c r="H6" s="17" t="str">
        <f ca="1">INDIRECT(ADDRESS(17,6))&amp;":"&amp;INDIRECT(ADDRESS(17,7))</f>
        <v>13:9</v>
      </c>
      <c r="I6" s="18" t="str">
        <f ca="1">INDIRECT(ADDRESS(24,6))&amp;":"&amp;INDIRECT(ADDRESS(24,7))</f>
        <v>13:10</v>
      </c>
      <c r="J6" s="106">
        <f ca="1">IF(COUNT(F7:I7)=0,"",COUNTIF(F7:I7,"&gt;0")+0.5*COUNTIF(F7:I7,0))</f>
        <v>2</v>
      </c>
      <c r="K6" s="13"/>
      <c r="L6" s="111">
        <v>2</v>
      </c>
    </row>
    <row r="7" spans="1:13" ht="21" x14ac:dyDescent="0.25">
      <c r="A7" s="6"/>
      <c r="B7" s="69"/>
      <c r="C7" s="70"/>
      <c r="D7" s="71"/>
      <c r="E7" s="72"/>
      <c r="F7" s="19">
        <f ca="1">IF(LEN(INDIRECT(ADDRESS(ROW()-1, COLUMN())))=1,"",INDIRECT(ADDRESS(21,7))-INDIRECT(ADDRESS(21,6)))</f>
        <v>-12</v>
      </c>
      <c r="G7" s="20" t="s">
        <v>4</v>
      </c>
      <c r="H7" s="13">
        <f ca="1">IF(LEN(INDIRECT(ADDRESS(ROW()-1, COLUMN())))=1,"",INDIRECT(ADDRESS(17,6))-INDIRECT(ADDRESS(17,7)))</f>
        <v>4</v>
      </c>
      <c r="I7" s="14">
        <f ca="1">IF(LEN(INDIRECT(ADDRESS(ROW()-1, COLUMN())))=1,"",INDIRECT(ADDRESS(24,6))-INDIRECT(ADDRESS(24,7)))</f>
        <v>3</v>
      </c>
      <c r="J7" s="106"/>
      <c r="K7" s="13">
        <f ca="1">IF(COUNT(F7:I7)=0,"",SUM(F7:I7))</f>
        <v>-5</v>
      </c>
      <c r="L7" s="111"/>
    </row>
    <row r="8" spans="1:13" ht="21" x14ac:dyDescent="0.25">
      <c r="A8" s="6"/>
      <c r="B8" s="57">
        <v>3</v>
      </c>
      <c r="C8" s="59" t="s">
        <v>119</v>
      </c>
      <c r="D8" s="60"/>
      <c r="E8" s="61"/>
      <c r="F8" s="15" t="str">
        <f ca="1">INDIRECT(ADDRESS(25,6))&amp;":"&amp;INDIRECT(ADDRESS(25,7))</f>
        <v>7:13</v>
      </c>
      <c r="G8" s="17" t="str">
        <f ca="1">INDIRECT(ADDRESS(17,7))&amp;":"&amp;INDIRECT(ADDRESS(17,6))</f>
        <v>9:13</v>
      </c>
      <c r="H8" s="16" t="s">
        <v>4</v>
      </c>
      <c r="I8" s="18" t="str">
        <f ca="1">INDIRECT(ADDRESS(20,7))&amp;":"&amp;INDIRECT(ADDRESS(20,6))</f>
        <v>10:13</v>
      </c>
      <c r="J8" s="106">
        <f ca="1">IF(COUNT(F9:I9)=0,"",COUNTIF(F9:I9,"&gt;0")+0.5*COUNTIF(F9:I9,0))</f>
        <v>0</v>
      </c>
      <c r="K8" s="13"/>
      <c r="L8" s="104">
        <v>4</v>
      </c>
    </row>
    <row r="9" spans="1:13" ht="21" x14ac:dyDescent="0.25">
      <c r="A9" s="6"/>
      <c r="B9" s="69"/>
      <c r="C9" s="59"/>
      <c r="D9" s="60"/>
      <c r="E9" s="61"/>
      <c r="F9" s="19">
        <f ca="1">IF(LEN(INDIRECT(ADDRESS(ROW()-1, COLUMN())))=1,"",INDIRECT(ADDRESS(25,6))-INDIRECT(ADDRESS(25,7)))</f>
        <v>-6</v>
      </c>
      <c r="G9" s="13">
        <f ca="1">IF(LEN(INDIRECT(ADDRESS(ROW()-1, COLUMN())))=1,"",INDIRECT(ADDRESS(17,7))-INDIRECT(ADDRESS(17,6)))</f>
        <v>-4</v>
      </c>
      <c r="H9" s="20" t="s">
        <v>4</v>
      </c>
      <c r="I9" s="14">
        <f ca="1">IF(LEN(INDIRECT(ADDRESS(ROW()-1, COLUMN())))=1,"",INDIRECT(ADDRESS(20,7))-INDIRECT(ADDRESS(20,6)))</f>
        <v>-3</v>
      </c>
      <c r="J9" s="106"/>
      <c r="K9" s="13">
        <f ca="1">IF(COUNT(F9:I9)=0,"",SUM(F9:I9))</f>
        <v>-13</v>
      </c>
      <c r="L9" s="104"/>
    </row>
    <row r="10" spans="1:13" ht="21" x14ac:dyDescent="0.25">
      <c r="A10" s="6"/>
      <c r="B10" s="57">
        <v>4</v>
      </c>
      <c r="C10" s="59" t="s">
        <v>118</v>
      </c>
      <c r="D10" s="60"/>
      <c r="E10" s="61"/>
      <c r="F10" s="15" t="str">
        <f ca="1">INDIRECT(ADDRESS(16,7))&amp;":"&amp;INDIRECT(ADDRESS(16,6))</f>
        <v>9:11</v>
      </c>
      <c r="G10" s="17" t="str">
        <f ca="1">INDIRECT(ADDRESS(24,7))&amp;":"&amp;INDIRECT(ADDRESS(24,6))</f>
        <v>10:13</v>
      </c>
      <c r="H10" s="17" t="str">
        <f ca="1">INDIRECT(ADDRESS(20,6))&amp;":"&amp;INDIRECT(ADDRESS(20,7))</f>
        <v>13:10</v>
      </c>
      <c r="I10" s="21" t="s">
        <v>4</v>
      </c>
      <c r="J10" s="106">
        <f ca="1">IF(COUNT(F11:I11)=0,"",COUNTIF(F11:I11,"&gt;0")+0.5*COUNTIF(F11:I11,0))</f>
        <v>1</v>
      </c>
      <c r="K10" s="13"/>
      <c r="L10" s="104">
        <v>3</v>
      </c>
    </row>
    <row r="11" spans="1:13" ht="21.75" thickBot="1" x14ac:dyDescent="0.3">
      <c r="A11" s="6"/>
      <c r="B11" s="58"/>
      <c r="C11" s="62"/>
      <c r="D11" s="63"/>
      <c r="E11" s="64"/>
      <c r="F11" s="22">
        <f ca="1">IF(LEN(INDIRECT(ADDRESS(ROW()-1, COLUMN())))=1,"",INDIRECT(ADDRESS(16,7))-INDIRECT(ADDRESS(16,6)))</f>
        <v>-2</v>
      </c>
      <c r="G11" s="23">
        <f ca="1">IF(LEN(INDIRECT(ADDRESS(ROW()-1, COLUMN())))=1,"",INDIRECT(ADDRESS(24,7))-INDIRECT(ADDRESS(24,6)))</f>
        <v>-3</v>
      </c>
      <c r="H11" s="23">
        <f ca="1">IF(LEN(INDIRECT(ADDRESS(ROW()-1, COLUMN())))=1,"",INDIRECT(ADDRESS(20,6))-INDIRECT(ADDRESS(20,7)))</f>
        <v>3</v>
      </c>
      <c r="I11" s="24" t="s">
        <v>4</v>
      </c>
      <c r="J11" s="109"/>
      <c r="K11" s="23">
        <f ca="1">IF(COUNT(F11:I11)=0,"",SUM(F11:I11))</f>
        <v>-2</v>
      </c>
      <c r="L11" s="107"/>
    </row>
    <row r="15" spans="1:13" ht="21.75" thickBot="1" x14ac:dyDescent="0.3">
      <c r="B15" s="56" t="s">
        <v>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3" ht="19.5" thickBot="1" x14ac:dyDescent="0.3">
      <c r="B16" s="6">
        <v>1</v>
      </c>
      <c r="C16" s="53" t="str">
        <f ca="1">IF(ISBLANK(INDIRECT(ADDRESS(B16*2+2,3))),"",INDIRECT(ADDRESS(B16*2+2,3)))</f>
        <v>Захаров</v>
      </c>
      <c r="D16" s="53"/>
      <c r="E16" s="54"/>
      <c r="F16" s="25">
        <v>11</v>
      </c>
      <c r="G16" s="26">
        <v>9</v>
      </c>
      <c r="H16" s="55" t="str">
        <f ca="1">IF(ISBLANK(INDIRECT(ADDRESS(K16*2+2,3))),"",INDIRECT(ADDRESS(K16*2+2,3)))</f>
        <v>Рискин</v>
      </c>
      <c r="I16" s="53"/>
      <c r="J16" s="53"/>
      <c r="K16" s="6">
        <v>4</v>
      </c>
      <c r="L16" s="27" t="s">
        <v>6</v>
      </c>
      <c r="M16" s="32"/>
    </row>
    <row r="17" spans="2:13" ht="19.5" thickBot="1" x14ac:dyDescent="0.3">
      <c r="B17" s="6">
        <v>2</v>
      </c>
      <c r="C17" s="53" t="str">
        <f ca="1">IF(ISBLANK(INDIRECT(ADDRESS(B17*2+2,3))),"",INDIRECT(ADDRESS(B17*2+2,3)))</f>
        <v>Ткаченко Анна</v>
      </c>
      <c r="D17" s="53"/>
      <c r="E17" s="54"/>
      <c r="F17" s="25">
        <v>13</v>
      </c>
      <c r="G17" s="26">
        <v>9</v>
      </c>
      <c r="H17" s="55" t="str">
        <f ca="1">IF(ISBLANK(INDIRECT(ADDRESS(K17*2+2,3))),"",INDIRECT(ADDRESS(K17*2+2,3)))</f>
        <v>Павлова</v>
      </c>
      <c r="I17" s="53"/>
      <c r="J17" s="53"/>
      <c r="K17" s="6">
        <v>3</v>
      </c>
      <c r="L17" s="27" t="s">
        <v>6</v>
      </c>
      <c r="M17" s="32"/>
    </row>
    <row r="19" spans="2:13" ht="21.75" thickBot="1" x14ac:dyDescent="0.3">
      <c r="B19" s="56" t="s">
        <v>7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3" ht="19.5" thickBot="1" x14ac:dyDescent="0.3">
      <c r="B20" s="6">
        <v>4</v>
      </c>
      <c r="C20" s="53" t="str">
        <f ca="1">IF(ISBLANK(INDIRECT(ADDRESS(B20*2+2,3))),"",INDIRECT(ADDRESS(B20*2+2,3)))</f>
        <v>Рискин</v>
      </c>
      <c r="D20" s="53"/>
      <c r="E20" s="54"/>
      <c r="F20" s="25">
        <v>13</v>
      </c>
      <c r="G20" s="26">
        <v>10</v>
      </c>
      <c r="H20" s="55" t="str">
        <f ca="1">IF(ISBLANK(INDIRECT(ADDRESS(K20*2+2,3))),"",INDIRECT(ADDRESS(K20*2+2,3)))</f>
        <v>Павлова</v>
      </c>
      <c r="I20" s="53"/>
      <c r="J20" s="53"/>
      <c r="K20" s="6">
        <v>3</v>
      </c>
      <c r="L20" s="27" t="s">
        <v>6</v>
      </c>
      <c r="M20" s="32"/>
    </row>
    <row r="21" spans="2:13" ht="19.5" thickBot="1" x14ac:dyDescent="0.3">
      <c r="B21" s="6">
        <v>1</v>
      </c>
      <c r="C21" s="53" t="str">
        <f ca="1">IF(ISBLANK(INDIRECT(ADDRESS(B21*2+2,3))),"",INDIRECT(ADDRESS(B21*2+2,3)))</f>
        <v>Захаров</v>
      </c>
      <c r="D21" s="53"/>
      <c r="E21" s="54"/>
      <c r="F21" s="25">
        <v>13</v>
      </c>
      <c r="G21" s="26">
        <v>1</v>
      </c>
      <c r="H21" s="55" t="str">
        <f ca="1">IF(ISBLANK(INDIRECT(ADDRESS(K21*2+2,3))),"",INDIRECT(ADDRESS(K21*2+2,3)))</f>
        <v>Ткаченко Анна</v>
      </c>
      <c r="I21" s="53"/>
      <c r="J21" s="53"/>
      <c r="K21" s="6">
        <v>2</v>
      </c>
      <c r="L21" s="27" t="s">
        <v>6</v>
      </c>
      <c r="M21" s="32"/>
    </row>
    <row r="23" spans="2:13" ht="21.75" thickBot="1" x14ac:dyDescent="0.3">
      <c r="B23" s="56" t="s">
        <v>8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2:13" ht="19.5" thickBot="1" x14ac:dyDescent="0.3">
      <c r="B24" s="6">
        <v>2</v>
      </c>
      <c r="C24" s="53" t="str">
        <f ca="1">IF(ISBLANK(INDIRECT(ADDRESS(B24*2+2,3))),"",INDIRECT(ADDRESS(B24*2+2,3)))</f>
        <v>Ткаченко Анна</v>
      </c>
      <c r="D24" s="53"/>
      <c r="E24" s="54"/>
      <c r="F24" s="25">
        <v>13</v>
      </c>
      <c r="G24" s="26">
        <v>10</v>
      </c>
      <c r="H24" s="55" t="str">
        <f ca="1">IF(ISBLANK(INDIRECT(ADDRESS(K24*2+2,3))),"",INDIRECT(ADDRESS(K24*2+2,3)))</f>
        <v>Рискин</v>
      </c>
      <c r="I24" s="53"/>
      <c r="J24" s="53"/>
      <c r="K24" s="6">
        <v>4</v>
      </c>
      <c r="L24" s="27" t="s">
        <v>6</v>
      </c>
      <c r="M24" s="32"/>
    </row>
    <row r="25" spans="2:13" ht="19.5" thickBot="1" x14ac:dyDescent="0.3">
      <c r="B25" s="6">
        <v>3</v>
      </c>
      <c r="C25" s="53" t="str">
        <f ca="1">IF(ISBLANK(INDIRECT(ADDRESS(B25*2+2,3))),"",INDIRECT(ADDRESS(B25*2+2,3)))</f>
        <v>Павлова</v>
      </c>
      <c r="D25" s="53"/>
      <c r="E25" s="54"/>
      <c r="F25" s="25">
        <v>7</v>
      </c>
      <c r="G25" s="26">
        <v>13</v>
      </c>
      <c r="H25" s="55" t="str">
        <f ca="1">IF(ISBLANK(INDIRECT(ADDRESS(K25*2+2,3))),"",INDIRECT(ADDRESS(K25*2+2,3)))</f>
        <v>Захаров</v>
      </c>
      <c r="I25" s="53"/>
      <c r="J25" s="53"/>
      <c r="K25" s="6">
        <v>1</v>
      </c>
      <c r="L25" s="27" t="s">
        <v>6</v>
      </c>
      <c r="M25" s="32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O12" sqref="O12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3" ht="45" x14ac:dyDescent="0.35">
      <c r="B1" s="78" t="s">
        <v>64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59</v>
      </c>
    </row>
    <row r="2" spans="1:13" ht="15.75" thickBot="1" x14ac:dyDescent="0.3"/>
    <row r="3" spans="1:13" ht="15.75" thickBot="1" x14ac:dyDescent="0.3">
      <c r="A3" s="6"/>
      <c r="B3" s="7"/>
      <c r="C3" s="79" t="s">
        <v>0</v>
      </c>
      <c r="D3" s="80"/>
      <c r="E3" s="81"/>
      <c r="F3" s="2">
        <v>1</v>
      </c>
      <c r="G3" s="2">
        <v>2</v>
      </c>
      <c r="H3" s="3">
        <v>3</v>
      </c>
      <c r="I3" s="3">
        <v>4</v>
      </c>
      <c r="J3" s="7" t="s">
        <v>1</v>
      </c>
      <c r="K3" s="2" t="s">
        <v>2</v>
      </c>
      <c r="L3" s="31" t="s">
        <v>3</v>
      </c>
    </row>
    <row r="4" spans="1:13" ht="21" customHeight="1" x14ac:dyDescent="0.25">
      <c r="A4" s="6"/>
      <c r="B4" s="82">
        <v>1</v>
      </c>
      <c r="C4" s="59" t="s">
        <v>110</v>
      </c>
      <c r="D4" s="60"/>
      <c r="E4" s="61"/>
      <c r="F4" s="8" t="s">
        <v>4</v>
      </c>
      <c r="G4" s="9" t="str">
        <f ca="1">INDIRECT(ADDRESS(21,6))&amp;":"&amp;INDIRECT(ADDRESS(21,7))</f>
        <v>10:13</v>
      </c>
      <c r="H4" s="9" t="str">
        <f ca="1">INDIRECT(ADDRESS(25,7))&amp;":"&amp;INDIRECT(ADDRESS(25,6))</f>
        <v>11:13</v>
      </c>
      <c r="I4" s="10" t="str">
        <f ca="1">INDIRECT(ADDRESS(16,6))&amp;":"&amp;INDIRECT(ADDRESS(16,7))</f>
        <v>6:13</v>
      </c>
      <c r="J4" s="105">
        <f ca="1">IF(COUNT(F5:I5)=0,"",COUNTIF(F5:I5,"&gt;0")+0.5*COUNTIF(F5:I5,0))</f>
        <v>0</v>
      </c>
      <c r="K4" s="11"/>
      <c r="L4" s="103">
        <v>4</v>
      </c>
    </row>
    <row r="5" spans="1:13" ht="21" customHeight="1" x14ac:dyDescent="0.25">
      <c r="A5" s="6"/>
      <c r="B5" s="69"/>
      <c r="C5" s="59"/>
      <c r="D5" s="60"/>
      <c r="E5" s="61"/>
      <c r="F5" s="12" t="s">
        <v>4</v>
      </c>
      <c r="G5" s="13">
        <f ca="1">IF(LEN(INDIRECT(ADDRESS(ROW()-1, COLUMN())))=1,"",INDIRECT(ADDRESS(21,6))-INDIRECT(ADDRESS(21,7)))</f>
        <v>-3</v>
      </c>
      <c r="H5" s="13">
        <f ca="1">IF(LEN(INDIRECT(ADDRESS(ROW()-1, COLUMN())))=1,"",INDIRECT(ADDRESS(25,7))-INDIRECT(ADDRESS(25,6)))</f>
        <v>-2</v>
      </c>
      <c r="I5" s="14">
        <f ca="1">IF(LEN(INDIRECT(ADDRESS(ROW()-1, COLUMN())))=1,"",INDIRECT(ADDRESS(16,6))-INDIRECT(ADDRESS(16,7)))</f>
        <v>-7</v>
      </c>
      <c r="J5" s="106"/>
      <c r="K5" s="13">
        <f ca="1">IF(COUNT(F5:I5)=0,"",SUM(F5:I5))</f>
        <v>-12</v>
      </c>
      <c r="L5" s="104"/>
    </row>
    <row r="6" spans="1:13" ht="21" x14ac:dyDescent="0.25">
      <c r="A6" s="6"/>
      <c r="B6" s="57">
        <v>2</v>
      </c>
      <c r="C6" s="59" t="s">
        <v>108</v>
      </c>
      <c r="D6" s="60"/>
      <c r="E6" s="61"/>
      <c r="F6" s="15" t="str">
        <f ca="1">INDIRECT(ADDRESS(21,7))&amp;":"&amp;INDIRECT(ADDRESS(21,6))</f>
        <v>13:10</v>
      </c>
      <c r="G6" s="16" t="s">
        <v>4</v>
      </c>
      <c r="H6" s="17" t="str">
        <f ca="1">INDIRECT(ADDRESS(17,6))&amp;":"&amp;INDIRECT(ADDRESS(17,7))</f>
        <v>13:10</v>
      </c>
      <c r="I6" s="18" t="str">
        <f ca="1">INDIRECT(ADDRESS(24,6))&amp;":"&amp;INDIRECT(ADDRESS(24,7))</f>
        <v>4:13</v>
      </c>
      <c r="J6" s="106">
        <f ca="1">IF(COUNT(F7:I7)=0,"",COUNTIF(F7:I7,"&gt;0")+0.5*COUNTIF(F7:I7,0))</f>
        <v>2</v>
      </c>
      <c r="K6" s="13">
        <v>-6</v>
      </c>
      <c r="L6" s="104">
        <v>3</v>
      </c>
    </row>
    <row r="7" spans="1:13" ht="21" x14ac:dyDescent="0.25">
      <c r="A7" s="6"/>
      <c r="B7" s="69"/>
      <c r="C7" s="59"/>
      <c r="D7" s="60"/>
      <c r="E7" s="61"/>
      <c r="F7" s="19">
        <f ca="1">IF(LEN(INDIRECT(ADDRESS(ROW()-1, COLUMN())))=1,"",INDIRECT(ADDRESS(21,7))-INDIRECT(ADDRESS(21,6)))</f>
        <v>3</v>
      </c>
      <c r="G7" s="20" t="s">
        <v>4</v>
      </c>
      <c r="H7" s="13">
        <f ca="1">IF(LEN(INDIRECT(ADDRESS(ROW()-1, COLUMN())))=1,"",INDIRECT(ADDRESS(17,6))-INDIRECT(ADDRESS(17,7)))</f>
        <v>3</v>
      </c>
      <c r="I7" s="14">
        <f ca="1">IF(LEN(INDIRECT(ADDRESS(ROW()-1, COLUMN())))=1,"",INDIRECT(ADDRESS(24,6))-INDIRECT(ADDRESS(24,7)))</f>
        <v>-9</v>
      </c>
      <c r="J7" s="106"/>
      <c r="K7" s="13">
        <f ca="1">IF(COUNT(F7:I7)=0,"",SUM(F7:I7))</f>
        <v>-3</v>
      </c>
      <c r="L7" s="104"/>
    </row>
    <row r="8" spans="1:13" ht="21" x14ac:dyDescent="0.25">
      <c r="A8" s="6"/>
      <c r="B8" s="57">
        <v>3</v>
      </c>
      <c r="C8" s="59" t="s">
        <v>113</v>
      </c>
      <c r="D8" s="60"/>
      <c r="E8" s="61"/>
      <c r="F8" s="15" t="str">
        <f ca="1">INDIRECT(ADDRESS(25,6))&amp;":"&amp;INDIRECT(ADDRESS(25,7))</f>
        <v>13:11</v>
      </c>
      <c r="G8" s="17" t="str">
        <f ca="1">INDIRECT(ADDRESS(17,7))&amp;":"&amp;INDIRECT(ADDRESS(17,6))</f>
        <v>10:13</v>
      </c>
      <c r="H8" s="16" t="s">
        <v>4</v>
      </c>
      <c r="I8" s="18" t="str">
        <f ca="1">INDIRECT(ADDRESS(20,7))&amp;":"&amp;INDIRECT(ADDRESS(20,6))</f>
        <v>13:8</v>
      </c>
      <c r="J8" s="106">
        <f ca="1">IF(COUNT(F9:I9)=0,"",COUNTIF(F9:I9,"&gt;0")+0.5*COUNTIF(F9:I9,0))</f>
        <v>2</v>
      </c>
      <c r="K8" s="13">
        <v>2</v>
      </c>
      <c r="L8" s="104">
        <v>2</v>
      </c>
    </row>
    <row r="9" spans="1:13" ht="21" x14ac:dyDescent="0.25">
      <c r="A9" s="6"/>
      <c r="B9" s="69"/>
      <c r="C9" s="59"/>
      <c r="D9" s="60"/>
      <c r="E9" s="61"/>
      <c r="F9" s="19">
        <f ca="1">IF(LEN(INDIRECT(ADDRESS(ROW()-1, COLUMN())))=1,"",INDIRECT(ADDRESS(25,6))-INDIRECT(ADDRESS(25,7)))</f>
        <v>2</v>
      </c>
      <c r="G9" s="13">
        <f ca="1">IF(LEN(INDIRECT(ADDRESS(ROW()-1, COLUMN())))=1,"",INDIRECT(ADDRESS(17,7))-INDIRECT(ADDRESS(17,6)))</f>
        <v>-3</v>
      </c>
      <c r="H9" s="20" t="s">
        <v>4</v>
      </c>
      <c r="I9" s="14">
        <f ca="1">IF(LEN(INDIRECT(ADDRESS(ROW()-1, COLUMN())))=1,"",INDIRECT(ADDRESS(20,7))-INDIRECT(ADDRESS(20,6)))</f>
        <v>5</v>
      </c>
      <c r="J9" s="106"/>
      <c r="K9" s="13">
        <f ca="1">IF(COUNT(F9:I9)=0,"",SUM(F9:I9))</f>
        <v>4</v>
      </c>
      <c r="L9" s="104"/>
    </row>
    <row r="10" spans="1:13" ht="21" x14ac:dyDescent="0.25">
      <c r="A10" s="6"/>
      <c r="B10" s="57">
        <v>4</v>
      </c>
      <c r="C10" s="86" t="s">
        <v>117</v>
      </c>
      <c r="D10" s="87"/>
      <c r="E10" s="88"/>
      <c r="F10" s="15" t="str">
        <f ca="1">INDIRECT(ADDRESS(16,7))&amp;":"&amp;INDIRECT(ADDRESS(16,6))</f>
        <v>13:6</v>
      </c>
      <c r="G10" s="17" t="str">
        <f ca="1">INDIRECT(ADDRESS(24,7))&amp;":"&amp;INDIRECT(ADDRESS(24,6))</f>
        <v>13:4</v>
      </c>
      <c r="H10" s="17" t="str">
        <f ca="1">INDIRECT(ADDRESS(20,6))&amp;":"&amp;INDIRECT(ADDRESS(20,7))</f>
        <v>8:13</v>
      </c>
      <c r="I10" s="21" t="s">
        <v>4</v>
      </c>
      <c r="J10" s="106">
        <f ca="1">IF(COUNT(F11:I11)=0,"",COUNTIF(F11:I11,"&gt;0")+0.5*COUNTIF(F11:I11,0))</f>
        <v>2</v>
      </c>
      <c r="K10" s="13">
        <v>4</v>
      </c>
      <c r="L10" s="108">
        <v>1</v>
      </c>
    </row>
    <row r="11" spans="1:13" ht="21.75" thickBot="1" x14ac:dyDescent="0.3">
      <c r="A11" s="6"/>
      <c r="B11" s="58"/>
      <c r="C11" s="116"/>
      <c r="D11" s="117"/>
      <c r="E11" s="118"/>
      <c r="F11" s="22">
        <f ca="1">IF(LEN(INDIRECT(ADDRESS(ROW()-1, COLUMN())))=1,"",INDIRECT(ADDRESS(16,7))-INDIRECT(ADDRESS(16,6)))</f>
        <v>7</v>
      </c>
      <c r="G11" s="23">
        <f ca="1">IF(LEN(INDIRECT(ADDRESS(ROW()-1, COLUMN())))=1,"",INDIRECT(ADDRESS(24,7))-INDIRECT(ADDRESS(24,6)))</f>
        <v>9</v>
      </c>
      <c r="H11" s="23">
        <f ca="1">IF(LEN(INDIRECT(ADDRESS(ROW()-1, COLUMN())))=1,"",INDIRECT(ADDRESS(20,6))-INDIRECT(ADDRESS(20,7)))</f>
        <v>-5</v>
      </c>
      <c r="I11" s="24" t="s">
        <v>4</v>
      </c>
      <c r="J11" s="109"/>
      <c r="K11" s="23">
        <f ca="1">IF(COUNT(F11:I11)=0,"",SUM(F11:I11))</f>
        <v>11</v>
      </c>
      <c r="L11" s="115"/>
    </row>
    <row r="15" spans="1:13" ht="21.75" thickBot="1" x14ac:dyDescent="0.3">
      <c r="B15" s="56" t="s">
        <v>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3" ht="19.5" thickBot="1" x14ac:dyDescent="0.3">
      <c r="B16" s="6">
        <v>1</v>
      </c>
      <c r="C16" s="53" t="str">
        <f ca="1">IF(ISBLANK(INDIRECT(ADDRESS(B16*2+2,3))),"",INDIRECT(ADDRESS(B16*2+2,3)))</f>
        <v>Пименова</v>
      </c>
      <c r="D16" s="53"/>
      <c r="E16" s="54"/>
      <c r="F16" s="25">
        <v>6</v>
      </c>
      <c r="G16" s="26">
        <v>13</v>
      </c>
      <c r="H16" s="55" t="str">
        <f ca="1">IF(ISBLANK(INDIRECT(ADDRESS(K16*2+2,3))),"",INDIRECT(ADDRESS(K16*2+2,3)))</f>
        <v>Ткаченко Анна</v>
      </c>
      <c r="I16" s="53"/>
      <c r="J16" s="53"/>
      <c r="K16" s="6">
        <v>4</v>
      </c>
      <c r="L16" s="27" t="s">
        <v>6</v>
      </c>
      <c r="M16" s="32"/>
    </row>
    <row r="17" spans="2:13" ht="19.5" thickBot="1" x14ac:dyDescent="0.3">
      <c r="B17" s="6">
        <v>2</v>
      </c>
      <c r="C17" s="53" t="str">
        <f ca="1">IF(ISBLANK(INDIRECT(ADDRESS(B17*2+2,3))),"",INDIRECT(ADDRESS(B17*2+2,3)))</f>
        <v>Колпаков</v>
      </c>
      <c r="D17" s="53"/>
      <c r="E17" s="54"/>
      <c r="F17" s="25">
        <v>13</v>
      </c>
      <c r="G17" s="26">
        <v>10</v>
      </c>
      <c r="H17" s="55" t="str">
        <f ca="1">IF(ISBLANK(INDIRECT(ADDRESS(K17*2+2,3))),"",INDIRECT(ADDRESS(K17*2+2,3)))</f>
        <v>Ткаченко Ал.</v>
      </c>
      <c r="I17" s="53"/>
      <c r="J17" s="53"/>
      <c r="K17" s="6">
        <v>3</v>
      </c>
      <c r="L17" s="27" t="s">
        <v>6</v>
      </c>
      <c r="M17" s="32"/>
    </row>
    <row r="19" spans="2:13" ht="21.75" thickBot="1" x14ac:dyDescent="0.3">
      <c r="B19" s="56" t="s">
        <v>7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3" ht="19.5" thickBot="1" x14ac:dyDescent="0.3">
      <c r="B20" s="6">
        <v>4</v>
      </c>
      <c r="C20" s="53" t="str">
        <f ca="1">IF(ISBLANK(INDIRECT(ADDRESS(B20*2+2,3))),"",INDIRECT(ADDRESS(B20*2+2,3)))</f>
        <v>Ткаченко Анна</v>
      </c>
      <c r="D20" s="53"/>
      <c r="E20" s="54"/>
      <c r="F20" s="25">
        <v>8</v>
      </c>
      <c r="G20" s="26">
        <v>13</v>
      </c>
      <c r="H20" s="55" t="str">
        <f ca="1">IF(ISBLANK(INDIRECT(ADDRESS(K20*2+2,3))),"",INDIRECT(ADDRESS(K20*2+2,3)))</f>
        <v>Ткаченко Ал.</v>
      </c>
      <c r="I20" s="53"/>
      <c r="J20" s="53"/>
      <c r="K20" s="6">
        <v>3</v>
      </c>
      <c r="L20" s="27" t="s">
        <v>6</v>
      </c>
      <c r="M20" s="32"/>
    </row>
    <row r="21" spans="2:13" ht="19.5" thickBot="1" x14ac:dyDescent="0.3">
      <c r="B21" s="6">
        <v>1</v>
      </c>
      <c r="C21" s="53" t="str">
        <f ca="1">IF(ISBLANK(INDIRECT(ADDRESS(B21*2+2,3))),"",INDIRECT(ADDRESS(B21*2+2,3)))</f>
        <v>Пименова</v>
      </c>
      <c r="D21" s="53"/>
      <c r="E21" s="54"/>
      <c r="F21" s="25">
        <v>10</v>
      </c>
      <c r="G21" s="26">
        <v>13</v>
      </c>
      <c r="H21" s="55" t="str">
        <f ca="1">IF(ISBLANK(INDIRECT(ADDRESS(K21*2+2,3))),"",INDIRECT(ADDRESS(K21*2+2,3)))</f>
        <v>Колпаков</v>
      </c>
      <c r="I21" s="53"/>
      <c r="J21" s="53"/>
      <c r="K21" s="6">
        <v>2</v>
      </c>
      <c r="L21" s="27" t="s">
        <v>6</v>
      </c>
      <c r="M21" s="32"/>
    </row>
    <row r="23" spans="2:13" ht="21.75" thickBot="1" x14ac:dyDescent="0.3">
      <c r="B23" s="56" t="s">
        <v>8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2:13" ht="19.5" thickBot="1" x14ac:dyDescent="0.3">
      <c r="B24" s="6">
        <v>2</v>
      </c>
      <c r="C24" s="53" t="str">
        <f ca="1">IF(ISBLANK(INDIRECT(ADDRESS(B24*2+2,3))),"",INDIRECT(ADDRESS(B24*2+2,3)))</f>
        <v>Колпаков</v>
      </c>
      <c r="D24" s="53"/>
      <c r="E24" s="54"/>
      <c r="F24" s="25">
        <v>4</v>
      </c>
      <c r="G24" s="26">
        <v>13</v>
      </c>
      <c r="H24" s="55" t="str">
        <f ca="1">IF(ISBLANK(INDIRECT(ADDRESS(K24*2+2,3))),"",INDIRECT(ADDRESS(K24*2+2,3)))</f>
        <v>Ткаченко Анна</v>
      </c>
      <c r="I24" s="53"/>
      <c r="J24" s="53"/>
      <c r="K24" s="6">
        <v>4</v>
      </c>
      <c r="L24" s="27" t="s">
        <v>6</v>
      </c>
      <c r="M24" s="32"/>
    </row>
    <row r="25" spans="2:13" ht="19.5" thickBot="1" x14ac:dyDescent="0.3">
      <c r="B25" s="6">
        <v>3</v>
      </c>
      <c r="C25" s="53" t="str">
        <f ca="1">IF(ISBLANK(INDIRECT(ADDRESS(B25*2+2,3))),"",INDIRECT(ADDRESS(B25*2+2,3)))</f>
        <v>Ткаченко Ал.</v>
      </c>
      <c r="D25" s="53"/>
      <c r="E25" s="54"/>
      <c r="F25" s="25">
        <v>13</v>
      </c>
      <c r="G25" s="26">
        <v>11</v>
      </c>
      <c r="H25" s="55" t="str">
        <f ca="1">IF(ISBLANK(INDIRECT(ADDRESS(K25*2+2,3))),"",INDIRECT(ADDRESS(K25*2+2,3)))</f>
        <v>Пименова</v>
      </c>
      <c r="I25" s="53"/>
      <c r="J25" s="53"/>
      <c r="K25" s="6">
        <v>1</v>
      </c>
      <c r="L25" s="27" t="s">
        <v>6</v>
      </c>
      <c r="M25" s="32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N4" sqref="N4:N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132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133</v>
      </c>
      <c r="M1"/>
    </row>
    <row r="2" spans="1:14" ht="15.75" thickBot="1" x14ac:dyDescent="0.3">
      <c r="M2"/>
    </row>
    <row r="3" spans="1:14" ht="30" customHeight="1" thickBot="1" x14ac:dyDescent="0.3">
      <c r="B3" s="3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112" t="s">
        <v>12</v>
      </c>
      <c r="D4" s="113"/>
      <c r="E4" s="114"/>
      <c r="F4" s="8" t="s">
        <v>4</v>
      </c>
      <c r="G4" s="9" t="str">
        <f ca="1">INDIRECT(ADDRESS(27,6))&amp;":"&amp;INDIRECT(ADDRESS(27,7))</f>
        <v>10:4</v>
      </c>
      <c r="H4" s="9" t="str">
        <f ca="1">INDIRECT(ADDRESS(31,7))&amp;":"&amp;INDIRECT(ADDRESS(31,6))</f>
        <v>12:13</v>
      </c>
      <c r="I4" s="9" t="str">
        <f ca="1">INDIRECT(ADDRESS(36,6))&amp;":"&amp;INDIRECT(ADDRESS(36,7))</f>
        <v>13:1</v>
      </c>
      <c r="J4" s="9" t="str">
        <f ca="1">INDIRECT(ADDRESS(42,7))&amp;":"&amp;INDIRECT(ADDRESS(42,6))</f>
        <v>8:13</v>
      </c>
      <c r="K4" s="10" t="str">
        <f ca="1">INDIRECT(ADDRESS(20,6))&amp;":"&amp;INDIRECT(ADDRESS(20,7))</f>
        <v>13:9</v>
      </c>
      <c r="L4" s="89">
        <f ca="1">IF(COUNT(F5:K5)=0,"",COUNTIF(F5:K5,"&gt;0")+0.5*COUNTIF(F5:K5,0))</f>
        <v>3</v>
      </c>
      <c r="M4" s="11"/>
      <c r="N4" s="125">
        <v>2</v>
      </c>
    </row>
    <row r="5" spans="1:14" ht="24" customHeight="1" x14ac:dyDescent="0.25">
      <c r="A5" s="6"/>
      <c r="B5" s="69"/>
      <c r="C5" s="70"/>
      <c r="D5" s="71"/>
      <c r="E5" s="72"/>
      <c r="F5" s="12" t="s">
        <v>4</v>
      </c>
      <c r="G5" s="13">
        <f ca="1">IF(LEN(INDIRECT(ADDRESS(ROW()-1, COLUMN())))=1,"",INDIRECT(ADDRESS(27,6))-INDIRECT(ADDRESS(27,7)))</f>
        <v>6</v>
      </c>
      <c r="H5" s="13">
        <f ca="1">IF(LEN(INDIRECT(ADDRESS(ROW()-1, COLUMN())))=1,"",INDIRECT(ADDRESS(31,7))-INDIRECT(ADDRESS(31,6)))</f>
        <v>-1</v>
      </c>
      <c r="I5" s="13">
        <f ca="1">IF(LEN(INDIRECT(ADDRESS(ROW()-1, COLUMN())))=1,"",INDIRECT(ADDRESS(36,6))-INDIRECT(ADDRESS(36,7)))</f>
        <v>12</v>
      </c>
      <c r="J5" s="13">
        <f ca="1">IF(LEN(INDIRECT(ADDRESS(ROW()-1, COLUMN())))=1,"",INDIRECT(ADDRESS(42,7))-INDIRECT(ADDRESS(42,6)))</f>
        <v>-5</v>
      </c>
      <c r="K5" s="14">
        <f ca="1">IF(LEN(INDIRECT(ADDRESS(ROW()-1, COLUMN())))=1,"",INDIRECT(ADDRESS(20,6))-INDIRECT(ADDRESS(20,7)))</f>
        <v>4</v>
      </c>
      <c r="L5" s="65"/>
      <c r="M5" s="13">
        <f ca="1">IF(COUNT(F5:K5)=0,"",SUM(F5:K5))</f>
        <v>16</v>
      </c>
      <c r="N5" s="74"/>
    </row>
    <row r="6" spans="1:14" ht="24" customHeight="1" x14ac:dyDescent="0.25">
      <c r="A6" s="6"/>
      <c r="B6" s="57">
        <v>2</v>
      </c>
      <c r="C6" s="59" t="s">
        <v>121</v>
      </c>
      <c r="D6" s="60"/>
      <c r="E6" s="61"/>
      <c r="F6" s="15" t="str">
        <f ca="1">INDIRECT(ADDRESS(27,7))&amp;":"&amp;INDIRECT(ADDRESS(27,6))</f>
        <v>4:10</v>
      </c>
      <c r="G6" s="16" t="s">
        <v>4</v>
      </c>
      <c r="H6" s="17" t="str">
        <f ca="1">INDIRECT(ADDRESS(37,6))&amp;":"&amp;INDIRECT(ADDRESS(37,7))</f>
        <v>13:4</v>
      </c>
      <c r="I6" s="17" t="str">
        <f ca="1">INDIRECT(ADDRESS(41,7))&amp;":"&amp;INDIRECT(ADDRESS(41,6))</f>
        <v>13:6</v>
      </c>
      <c r="J6" s="17" t="str">
        <f ca="1">INDIRECT(ADDRESS(21,6))&amp;":"&amp;INDIRECT(ADDRESS(21,7))</f>
        <v>13:5</v>
      </c>
      <c r="K6" s="18" t="str">
        <f ca="1">INDIRECT(ADDRESS(30,6))&amp;":"&amp;INDIRECT(ADDRESS(30,7))</f>
        <v>10:12</v>
      </c>
      <c r="L6" s="65">
        <f ca="1">IF(COUNT(F7:K7)=0,"",COUNTIF(F7:K7,"&gt;0")+0.5*COUNTIF(F7:K7,0))</f>
        <v>3</v>
      </c>
      <c r="M6" s="13"/>
      <c r="N6" s="99">
        <v>4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-6</v>
      </c>
      <c r="G7" s="20" t="s">
        <v>4</v>
      </c>
      <c r="H7" s="13">
        <f ca="1">IF(LEN(INDIRECT(ADDRESS(ROW()-1, COLUMN())))=1,"",INDIRECT(ADDRESS(37,6))-INDIRECT(ADDRESS(37,7)))</f>
        <v>9</v>
      </c>
      <c r="I7" s="13">
        <f ca="1">IF(LEN(INDIRECT(ADDRESS(ROW()-1, COLUMN())))=1,"",INDIRECT(ADDRESS(41,7))-INDIRECT(ADDRESS(41,6)))</f>
        <v>7</v>
      </c>
      <c r="J7" s="13">
        <f ca="1">IF(LEN(INDIRECT(ADDRESS(ROW()-1, COLUMN())))=1,"",INDIRECT(ADDRESS(21,6))-INDIRECT(ADDRESS(21,7)))</f>
        <v>8</v>
      </c>
      <c r="K7" s="14">
        <f ca="1">IF(LEN(INDIRECT(ADDRESS(ROW()-1, COLUMN())))=1,"",INDIRECT(ADDRESS(30,6))-INDIRECT(ADDRESS(30,7)))</f>
        <v>-2</v>
      </c>
      <c r="L7" s="65"/>
      <c r="M7" s="13">
        <f ca="1">IF(COUNT(F7:K7)=0,"",SUM(F7:K7))</f>
        <v>16</v>
      </c>
      <c r="N7" s="100"/>
    </row>
    <row r="8" spans="1:14" ht="24" customHeight="1" x14ac:dyDescent="0.25">
      <c r="A8" s="6"/>
      <c r="B8" s="57">
        <v>3</v>
      </c>
      <c r="C8" s="86" t="s">
        <v>93</v>
      </c>
      <c r="D8" s="87"/>
      <c r="E8" s="88"/>
      <c r="F8" s="15" t="str">
        <f ca="1">INDIRECT(ADDRESS(31,6))&amp;":"&amp;INDIRECT(ADDRESS(31,7))</f>
        <v>13:12</v>
      </c>
      <c r="G8" s="17" t="str">
        <f ca="1">INDIRECT(ADDRESS(37,7))&amp;":"&amp;INDIRECT(ADDRESS(37,6))</f>
        <v>4:13</v>
      </c>
      <c r="H8" s="16" t="s">
        <v>4</v>
      </c>
      <c r="I8" s="17" t="str">
        <f ca="1">INDIRECT(ADDRESS(22,6))&amp;":"&amp;INDIRECT(ADDRESS(22,7))</f>
        <v>13:4</v>
      </c>
      <c r="J8" s="17" t="str">
        <f ca="1">INDIRECT(ADDRESS(26,7))&amp;":"&amp;INDIRECT(ADDRESS(26,6))</f>
        <v>13:3</v>
      </c>
      <c r="K8" s="18" t="str">
        <f ca="1">INDIRECT(ADDRESS(40,6))&amp;":"&amp;INDIRECT(ADDRESS(40,7))</f>
        <v>13:9</v>
      </c>
      <c r="L8" s="65">
        <f ca="1">IF(COUNT(F9:K9)=0,"",COUNTIF(F9:K9,"&gt;0")+0.5*COUNTIF(F9:K9,0))</f>
        <v>4</v>
      </c>
      <c r="M8" s="13"/>
      <c r="N8" s="94">
        <v>1</v>
      </c>
    </row>
    <row r="9" spans="1:14" ht="24" customHeight="1" x14ac:dyDescent="0.25">
      <c r="A9" s="6"/>
      <c r="B9" s="69"/>
      <c r="C9" s="86"/>
      <c r="D9" s="87"/>
      <c r="E9" s="88"/>
      <c r="F9" s="19">
        <f ca="1">IF(LEN(INDIRECT(ADDRESS(ROW()-1, COLUMN())))=1,"",INDIRECT(ADDRESS(31,6))-INDIRECT(ADDRESS(31,7)))</f>
        <v>1</v>
      </c>
      <c r="G9" s="13">
        <f ca="1">IF(LEN(INDIRECT(ADDRESS(ROW()-1, COLUMN())))=1,"",INDIRECT(ADDRESS(37,7))-INDIRECT(ADDRESS(37,6)))</f>
        <v>-9</v>
      </c>
      <c r="H9" s="20" t="s">
        <v>4</v>
      </c>
      <c r="I9" s="13">
        <f ca="1">IF(LEN(INDIRECT(ADDRESS(ROW()-1, COLUMN())))=1,"",INDIRECT(ADDRESS(22,6))-INDIRECT(ADDRESS(22,7)))</f>
        <v>9</v>
      </c>
      <c r="J9" s="13">
        <f ca="1">IF(LEN(INDIRECT(ADDRESS(ROW()-1, COLUMN())))=1,"",INDIRECT(ADDRESS(26,7))-INDIRECT(ADDRESS(26,6)))</f>
        <v>10</v>
      </c>
      <c r="K9" s="14">
        <f ca="1">IF(LEN(INDIRECT(ADDRESS(ROW()-1, COLUMN())))=1,"",INDIRECT(ADDRESS(40,6))-INDIRECT(ADDRESS(40,7)))</f>
        <v>4</v>
      </c>
      <c r="L9" s="65"/>
      <c r="M9" s="13">
        <f ca="1">IF(COUNT(F9:K9)=0,"",SUM(F9:K9))</f>
        <v>15</v>
      </c>
      <c r="N9" s="77"/>
    </row>
    <row r="10" spans="1:14" ht="24" customHeight="1" x14ac:dyDescent="0.25">
      <c r="A10" s="6"/>
      <c r="B10" s="57">
        <v>4</v>
      </c>
      <c r="C10" s="59" t="s">
        <v>137</v>
      </c>
      <c r="D10" s="60"/>
      <c r="E10" s="61"/>
      <c r="F10" s="15" t="str">
        <f ca="1">INDIRECT(ADDRESS(36,7))&amp;":"&amp;INDIRECT(ADDRESS(36,6))</f>
        <v>1:13</v>
      </c>
      <c r="G10" s="17" t="str">
        <f ca="1">INDIRECT(ADDRESS(41,6))&amp;":"&amp;INDIRECT(ADDRESS(41,7))</f>
        <v>6:13</v>
      </c>
      <c r="H10" s="17" t="str">
        <f ca="1">INDIRECT(ADDRESS(22,7))&amp;":"&amp;INDIRECT(ADDRESS(22,6))</f>
        <v>4:13</v>
      </c>
      <c r="I10" s="16" t="s">
        <v>4</v>
      </c>
      <c r="J10" s="17" t="str">
        <f ca="1">INDIRECT(ADDRESS(32,6))&amp;":"&amp;INDIRECT(ADDRESS(32,7))</f>
        <v>12:13</v>
      </c>
      <c r="K10" s="18" t="str">
        <f ca="1">INDIRECT(ADDRESS(25,7))&amp;":"&amp;INDIRECT(ADDRESS(25,6))</f>
        <v>9:13</v>
      </c>
      <c r="L10" s="65">
        <f ca="1">IF(COUNT(F11:K11)=0,"",COUNTIF(F11:K11,"&gt;0")+0.5*COUNTIF(F11:K11,0))</f>
        <v>0</v>
      </c>
      <c r="M10" s="13"/>
      <c r="N10" s="99">
        <v>6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-12</v>
      </c>
      <c r="G11" s="13">
        <f ca="1">IF(LEN(INDIRECT(ADDRESS(ROW()-1, COLUMN())))=1,"",INDIRECT(ADDRESS(41,6))-INDIRECT(ADDRESS(41,7)))</f>
        <v>-7</v>
      </c>
      <c r="H11" s="13">
        <f ca="1">IF(LEN(INDIRECT(ADDRESS(ROW()-1, COLUMN())))=1,"",INDIRECT(ADDRESS(22,7))-INDIRECT(ADDRESS(22,6)))</f>
        <v>-9</v>
      </c>
      <c r="I11" s="20" t="s">
        <v>4</v>
      </c>
      <c r="J11" s="13">
        <f ca="1">IF(LEN(INDIRECT(ADDRESS(ROW()-1, COLUMN())))=1,"",INDIRECT(ADDRESS(32,6))-INDIRECT(ADDRESS(32,7)))</f>
        <v>-1</v>
      </c>
      <c r="K11" s="14">
        <f ca="1">IF(LEN(INDIRECT(ADDRESS(ROW()-1, COLUMN())))=1,"",INDIRECT(ADDRESS(25,7))-INDIRECT(ADDRESS(25,6)))</f>
        <v>-4</v>
      </c>
      <c r="L11" s="65"/>
      <c r="M11" s="13">
        <f ca="1">IF(COUNT(F11:K11)=0,"",SUM(F11:K11))</f>
        <v>-33</v>
      </c>
      <c r="N11" s="100"/>
    </row>
    <row r="12" spans="1:14" ht="24" customHeight="1" x14ac:dyDescent="0.25">
      <c r="A12" s="6"/>
      <c r="B12" s="57">
        <v>5</v>
      </c>
      <c r="C12" s="59" t="s">
        <v>72</v>
      </c>
      <c r="D12" s="60"/>
      <c r="E12" s="61"/>
      <c r="F12" s="15" t="str">
        <f ca="1">INDIRECT(ADDRESS(42,6))&amp;":"&amp;INDIRECT(ADDRESS(42,7))</f>
        <v>13:8</v>
      </c>
      <c r="G12" s="17" t="str">
        <f ca="1">INDIRECT(ADDRESS(21,7))&amp;":"&amp;INDIRECT(ADDRESS(21,6))</f>
        <v>5:13</v>
      </c>
      <c r="H12" s="17" t="str">
        <f ca="1">INDIRECT(ADDRESS(26,6))&amp;":"&amp;INDIRECT(ADDRESS(26,7))</f>
        <v>3:13</v>
      </c>
      <c r="I12" s="17" t="str">
        <f ca="1">INDIRECT(ADDRESS(32,7))&amp;":"&amp;INDIRECT(ADDRESS(32,6))</f>
        <v>13:12</v>
      </c>
      <c r="J12" s="16" t="s">
        <v>4</v>
      </c>
      <c r="K12" s="18" t="str">
        <f ca="1">INDIRECT(ADDRESS(35,7))&amp;":"&amp;INDIRECT(ADDRESS(35,6))</f>
        <v>9:13</v>
      </c>
      <c r="L12" s="65">
        <f ca="1">IF(COUNT(F13:K13)=0,"",COUNTIF(F13:K13,"&gt;0")+0.5*COUNTIF(F13:K13,0))</f>
        <v>2</v>
      </c>
      <c r="M12" s="13"/>
      <c r="N12" s="99">
        <v>5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5</v>
      </c>
      <c r="G13" s="13">
        <f ca="1">IF(LEN(INDIRECT(ADDRESS(ROW()-1, COLUMN())))=1,"",INDIRECT(ADDRESS(21,7))-INDIRECT(ADDRESS(21,6)))</f>
        <v>-8</v>
      </c>
      <c r="H13" s="13">
        <f ca="1">IF(LEN(INDIRECT(ADDRESS(ROW()-1, COLUMN())))=1,"",INDIRECT(ADDRESS(26,6))-INDIRECT(ADDRESS(26,7)))</f>
        <v>-10</v>
      </c>
      <c r="I13" s="13">
        <f ca="1">IF(LEN(INDIRECT(ADDRESS(ROW()-1, COLUMN())))=1,"",INDIRECT(ADDRESS(32,7))-INDIRECT(ADDRESS(32,6)))</f>
        <v>1</v>
      </c>
      <c r="J13" s="20" t="s">
        <v>4</v>
      </c>
      <c r="K13" s="14">
        <f ca="1">IF(LEN(INDIRECT(ADDRESS(ROW()-1, COLUMN())))=1,"",INDIRECT(ADDRESS(35,7))-INDIRECT(ADDRESS(35,6)))</f>
        <v>-4</v>
      </c>
      <c r="L13" s="65"/>
      <c r="M13" s="13">
        <f ca="1">IF(COUNT(F13:K13)=0,"",SUM(F13:K13))</f>
        <v>-16</v>
      </c>
      <c r="N13" s="100"/>
    </row>
    <row r="14" spans="1:14" ht="24" customHeight="1" x14ac:dyDescent="0.25">
      <c r="A14" s="6"/>
      <c r="B14" s="57">
        <v>6</v>
      </c>
      <c r="C14" s="70" t="s">
        <v>37</v>
      </c>
      <c r="D14" s="71"/>
      <c r="E14" s="72"/>
      <c r="F14" s="15" t="str">
        <f ca="1">INDIRECT(ADDRESS(20,7))&amp;":"&amp;INDIRECT(ADDRESS(20,6))</f>
        <v>9:13</v>
      </c>
      <c r="G14" s="17" t="str">
        <f ca="1">INDIRECT(ADDRESS(30,7))&amp;":"&amp;INDIRECT(ADDRESS(30,6))</f>
        <v>12:10</v>
      </c>
      <c r="H14" s="17" t="str">
        <f ca="1">INDIRECT(ADDRESS(40,7))&amp;":"&amp;INDIRECT(ADDRESS(40,6))</f>
        <v>9:13</v>
      </c>
      <c r="I14" s="17" t="str">
        <f ca="1">INDIRECT(ADDRESS(25,6))&amp;":"&amp;INDIRECT(ADDRESS(25,7))</f>
        <v>13:9</v>
      </c>
      <c r="J14" s="17" t="str">
        <f ca="1">INDIRECT(ADDRESS(35,6))&amp;":"&amp;INDIRECT(ADDRESS(35,7))</f>
        <v>13:9</v>
      </c>
      <c r="K14" s="21" t="s">
        <v>4</v>
      </c>
      <c r="L14" s="65">
        <f ca="1">IF(COUNT(F15:K15)=0,"",COUNTIF(F15:K15,"&gt;0")+0.5*COUNTIF(F15:K15,0))</f>
        <v>3</v>
      </c>
      <c r="M14" s="13"/>
      <c r="N14" s="73">
        <v>3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-4</v>
      </c>
      <c r="G15" s="23">
        <f ca="1">IF(LEN(INDIRECT(ADDRESS(ROW()-1, COLUMN())))=1,"",INDIRECT(ADDRESS(30,7))-INDIRECT(ADDRESS(30,6)))</f>
        <v>2</v>
      </c>
      <c r="H15" s="23">
        <f ca="1">IF(LEN(INDIRECT(ADDRESS(ROW()-1, COLUMN())))=1,"",INDIRECT(ADDRESS(40,7))-INDIRECT(ADDRESS(40,6)))</f>
        <v>-4</v>
      </c>
      <c r="I15" s="23">
        <f ca="1">IF(LEN(INDIRECT(ADDRESS(ROW()-1, COLUMN())))=1,"",INDIRECT(ADDRESS(25,6))-INDIRECT(ADDRESS(25,7)))</f>
        <v>4</v>
      </c>
      <c r="J15" s="23">
        <f ca="1">IF(LEN(INDIRECT(ADDRESS(ROW()-1, COLUMN())))=1,"",INDIRECT(ADDRESS(35,6))-INDIRECT(ADDRESS(35,7)))</f>
        <v>4</v>
      </c>
      <c r="K15" s="24" t="s">
        <v>4</v>
      </c>
      <c r="L15" s="66"/>
      <c r="M15" s="23">
        <f ca="1">IF(COUNT(F15:K15)=0,"",SUM(F15:K15))</f>
        <v>2</v>
      </c>
      <c r="N15" s="93"/>
    </row>
    <row r="16" spans="1:14" x14ac:dyDescent="0.25">
      <c r="M16"/>
    </row>
    <row r="17" spans="2:20" x14ac:dyDescent="0.25">
      <c r="M17"/>
    </row>
    <row r="18" spans="2:20" x14ac:dyDescent="0.25">
      <c r="M18"/>
    </row>
    <row r="19" spans="2:20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20" ht="30" customHeight="1" thickBot="1" x14ac:dyDescent="0.3">
      <c r="B20" s="6">
        <v>1</v>
      </c>
      <c r="C20" s="53" t="str">
        <f ca="1">IF(ISBLANK(INDIRECT(ADDRESS(B20*2+2,3))),"",INDIRECT(ADDRESS(B20*2+2,3)))</f>
        <v>Тихонов</v>
      </c>
      <c r="D20" s="53"/>
      <c r="E20" s="54"/>
      <c r="F20" s="25">
        <v>13</v>
      </c>
      <c r="G20" s="26">
        <v>9</v>
      </c>
      <c r="H20" s="55" t="str">
        <f ca="1">IF(ISBLANK(INDIRECT(ADDRESS(K20*2+2,3))),"",INDIRECT(ADDRESS(K20*2+2,3)))</f>
        <v>Шахов</v>
      </c>
      <c r="I20" s="53"/>
      <c r="J20" s="53"/>
      <c r="K20" s="6">
        <v>6</v>
      </c>
      <c r="L20" s="27" t="s">
        <v>6</v>
      </c>
      <c r="M20" s="28">
        <v>1</v>
      </c>
    </row>
    <row r="21" spans="2:20" ht="30" customHeight="1" thickBot="1" x14ac:dyDescent="0.3">
      <c r="B21" s="6">
        <v>2</v>
      </c>
      <c r="C21" s="53" t="str">
        <f ca="1">IF(ISBLANK(INDIRECT(ADDRESS(B21*2+2,3))),"",INDIRECT(ADDRESS(B21*2+2,3)))</f>
        <v>Анухин</v>
      </c>
      <c r="D21" s="53"/>
      <c r="E21" s="54"/>
      <c r="F21" s="25">
        <v>13</v>
      </c>
      <c r="G21" s="26">
        <v>5</v>
      </c>
      <c r="H21" s="55" t="str">
        <f ca="1">IF(ISBLANK(INDIRECT(ADDRESS(K21*2+2,3))),"",INDIRECT(ADDRESS(K21*2+2,3)))</f>
        <v>Банщиков</v>
      </c>
      <c r="I21" s="53"/>
      <c r="J21" s="53"/>
      <c r="K21" s="6">
        <v>5</v>
      </c>
      <c r="L21" s="27" t="s">
        <v>6</v>
      </c>
      <c r="M21" s="28">
        <v>2</v>
      </c>
    </row>
    <row r="22" spans="2:20" ht="30" customHeight="1" thickBot="1" x14ac:dyDescent="0.3">
      <c r="B22" s="6">
        <v>3</v>
      </c>
      <c r="C22" s="53" t="str">
        <f ca="1">IF(ISBLANK(INDIRECT(ADDRESS(B22*2+2,3))),"",INDIRECT(ADDRESS(B22*2+2,3)))</f>
        <v>Комаров</v>
      </c>
      <c r="D22" s="53"/>
      <c r="E22" s="54"/>
      <c r="F22" s="25">
        <v>13</v>
      </c>
      <c r="G22" s="26">
        <v>4</v>
      </c>
      <c r="H22" s="55" t="str">
        <f ca="1">IF(ISBLANK(INDIRECT(ADDRESS(K22*2+2,3))),"",INDIRECT(ADDRESS(K22*2+2,3)))</f>
        <v>Ткаченко Алексей</v>
      </c>
      <c r="I22" s="53"/>
      <c r="J22" s="53"/>
      <c r="K22" s="6">
        <v>4</v>
      </c>
      <c r="L22" s="27" t="s">
        <v>6</v>
      </c>
      <c r="M22" s="28">
        <v>3</v>
      </c>
    </row>
    <row r="23" spans="2:20" ht="30" customHeight="1" x14ac:dyDescent="0.25">
      <c r="T23" t="s">
        <v>40</v>
      </c>
    </row>
    <row r="24" spans="2:20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20" ht="30" customHeight="1" thickBot="1" x14ac:dyDescent="0.3">
      <c r="B25" s="6">
        <v>6</v>
      </c>
      <c r="C25" s="53" t="str">
        <f ca="1">IF(ISBLANK(INDIRECT(ADDRESS(B25*2+2,3))),"",INDIRECT(ADDRESS(B25*2+2,3)))</f>
        <v>Шахов</v>
      </c>
      <c r="D25" s="53"/>
      <c r="E25" s="54"/>
      <c r="F25" s="25">
        <v>13</v>
      </c>
      <c r="G25" s="26">
        <v>9</v>
      </c>
      <c r="H25" s="55" t="str">
        <f ca="1">IF(ISBLANK(INDIRECT(ADDRESS(K25*2+2,3))),"",INDIRECT(ADDRESS(K25*2+2,3)))</f>
        <v>Ткаченко Алексей</v>
      </c>
      <c r="I25" s="53"/>
      <c r="J25" s="53"/>
      <c r="K25" s="6">
        <v>4</v>
      </c>
      <c r="L25" s="27" t="s">
        <v>6</v>
      </c>
      <c r="M25" s="28">
        <v>4</v>
      </c>
    </row>
    <row r="26" spans="2:20" ht="30" customHeight="1" thickBot="1" x14ac:dyDescent="0.3">
      <c r="B26" s="6">
        <v>5</v>
      </c>
      <c r="C26" s="53" t="str">
        <f ca="1">IF(ISBLANK(INDIRECT(ADDRESS(B26*2+2,3))),"",INDIRECT(ADDRESS(B26*2+2,3)))</f>
        <v>Банщиков</v>
      </c>
      <c r="D26" s="53"/>
      <c r="E26" s="54"/>
      <c r="F26" s="25">
        <v>3</v>
      </c>
      <c r="G26" s="26">
        <v>13</v>
      </c>
      <c r="H26" s="55" t="str">
        <f ca="1">IF(ISBLANK(INDIRECT(ADDRESS(K26*2+2,3))),"",INDIRECT(ADDRESS(K26*2+2,3)))</f>
        <v>Комаров</v>
      </c>
      <c r="I26" s="53"/>
      <c r="J26" s="53"/>
      <c r="K26" s="6">
        <v>3</v>
      </c>
      <c r="L26" s="27" t="s">
        <v>6</v>
      </c>
      <c r="M26" s="28">
        <v>5</v>
      </c>
    </row>
    <row r="27" spans="2:20" ht="30" customHeight="1" thickBot="1" x14ac:dyDescent="0.3">
      <c r="B27" s="6">
        <v>1</v>
      </c>
      <c r="C27" s="53" t="str">
        <f ca="1">IF(ISBLANK(INDIRECT(ADDRESS(B27*2+2,3))),"",INDIRECT(ADDRESS(B27*2+2,3)))</f>
        <v>Тихонов</v>
      </c>
      <c r="D27" s="53"/>
      <c r="E27" s="54"/>
      <c r="F27" s="25">
        <v>10</v>
      </c>
      <c r="G27" s="26">
        <v>4</v>
      </c>
      <c r="H27" s="55" t="str">
        <f ca="1">IF(ISBLANK(INDIRECT(ADDRESS(K27*2+2,3))),"",INDIRECT(ADDRESS(K27*2+2,3)))</f>
        <v>Анухин</v>
      </c>
      <c r="I27" s="53"/>
      <c r="J27" s="53"/>
      <c r="K27" s="6">
        <v>2</v>
      </c>
      <c r="L27" s="27" t="s">
        <v>6</v>
      </c>
      <c r="M27" s="28">
        <v>6</v>
      </c>
    </row>
    <row r="28" spans="2:20" ht="30" customHeight="1" x14ac:dyDescent="0.25"/>
    <row r="29" spans="2:20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20" ht="30" customHeight="1" thickBot="1" x14ac:dyDescent="0.3">
      <c r="B30" s="6">
        <v>2</v>
      </c>
      <c r="C30" s="53" t="str">
        <f ca="1">IF(ISBLANK(INDIRECT(ADDRESS(B30*2+2,3))),"",INDIRECT(ADDRESS(B30*2+2,3)))</f>
        <v>Анухин</v>
      </c>
      <c r="D30" s="53"/>
      <c r="E30" s="54"/>
      <c r="F30" s="25">
        <v>10</v>
      </c>
      <c r="G30" s="26">
        <v>12</v>
      </c>
      <c r="H30" s="55" t="str">
        <f ca="1">IF(ISBLANK(INDIRECT(ADDRESS(K30*2+2,3))),"",INDIRECT(ADDRESS(K30*2+2,3)))</f>
        <v>Шахов</v>
      </c>
      <c r="I30" s="53"/>
      <c r="J30" s="53"/>
      <c r="K30" s="6">
        <v>6</v>
      </c>
      <c r="L30" s="27" t="s">
        <v>6</v>
      </c>
      <c r="M30" s="28">
        <v>3</v>
      </c>
    </row>
    <row r="31" spans="2:20" ht="30" customHeight="1" thickBot="1" x14ac:dyDescent="0.3">
      <c r="B31" s="6">
        <v>3</v>
      </c>
      <c r="C31" s="53" t="str">
        <f ca="1">IF(ISBLANK(INDIRECT(ADDRESS(B31*2+2,3))),"",INDIRECT(ADDRESS(B31*2+2,3)))</f>
        <v>Комаров</v>
      </c>
      <c r="D31" s="53"/>
      <c r="E31" s="54"/>
      <c r="F31" s="25">
        <v>13</v>
      </c>
      <c r="G31" s="26">
        <v>12</v>
      </c>
      <c r="H31" s="55" t="str">
        <f ca="1">IF(ISBLANK(INDIRECT(ADDRESS(K31*2+2,3))),"",INDIRECT(ADDRESS(K31*2+2,3)))</f>
        <v>Тихонов</v>
      </c>
      <c r="I31" s="53"/>
      <c r="J31" s="53"/>
      <c r="K31" s="6">
        <v>1</v>
      </c>
      <c r="L31" s="27" t="s">
        <v>6</v>
      </c>
      <c r="M31" s="28">
        <v>2</v>
      </c>
    </row>
    <row r="32" spans="2:20" ht="30" customHeight="1" thickBot="1" x14ac:dyDescent="0.3">
      <c r="B32" s="6">
        <v>4</v>
      </c>
      <c r="C32" s="53" t="str">
        <f ca="1">IF(ISBLANK(INDIRECT(ADDRESS(B32*2+2,3))),"",INDIRECT(ADDRESS(B32*2+2,3)))</f>
        <v>Ткаченко Алексей</v>
      </c>
      <c r="D32" s="53"/>
      <c r="E32" s="54"/>
      <c r="F32" s="25">
        <v>12</v>
      </c>
      <c r="G32" s="26">
        <v>13</v>
      </c>
      <c r="H32" s="55" t="str">
        <f ca="1">IF(ISBLANK(INDIRECT(ADDRESS(K32*2+2,3))),"",INDIRECT(ADDRESS(K32*2+2,3)))</f>
        <v>Банщиков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Шахов</v>
      </c>
      <c r="D35" s="53"/>
      <c r="E35" s="54"/>
      <c r="F35" s="25">
        <v>13</v>
      </c>
      <c r="G35" s="26">
        <v>9</v>
      </c>
      <c r="H35" s="55" t="str">
        <f ca="1">IF(ISBLANK(INDIRECT(ADDRESS(K35*2+2,3))),"",INDIRECT(ADDRESS(K35*2+2,3)))</f>
        <v>Банщиков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Тихонов</v>
      </c>
      <c r="D36" s="53"/>
      <c r="E36" s="54"/>
      <c r="F36" s="25">
        <v>13</v>
      </c>
      <c r="G36" s="26">
        <v>1</v>
      </c>
      <c r="H36" s="55" t="str">
        <f ca="1">IF(ISBLANK(INDIRECT(ADDRESS(K36*2+2,3))),"",INDIRECT(ADDRESS(K36*2+2,3)))</f>
        <v>Ткаченко Алексей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Анухин</v>
      </c>
      <c r="D37" s="53"/>
      <c r="E37" s="54"/>
      <c r="F37" s="25">
        <v>13</v>
      </c>
      <c r="G37" s="26">
        <v>4</v>
      </c>
      <c r="H37" s="55" t="str">
        <f ca="1">IF(ISBLANK(INDIRECT(ADDRESS(K37*2+2,3))),"",INDIRECT(ADDRESS(K37*2+2,3)))</f>
        <v>Комаров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Комаров</v>
      </c>
      <c r="D40" s="53"/>
      <c r="E40" s="54"/>
      <c r="F40" s="25">
        <v>13</v>
      </c>
      <c r="G40" s="26">
        <v>9</v>
      </c>
      <c r="H40" s="55" t="str">
        <f ca="1">IF(ISBLANK(INDIRECT(ADDRESS(K40*2+2,3))),"",INDIRECT(ADDRESS(K40*2+2,3)))</f>
        <v>Шахов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Ткаченко Алексей</v>
      </c>
      <c r="D41" s="53"/>
      <c r="E41" s="54"/>
      <c r="F41" s="25">
        <v>6</v>
      </c>
      <c r="G41" s="26">
        <v>13</v>
      </c>
      <c r="H41" s="55" t="str">
        <f ca="1">IF(ISBLANK(INDIRECT(ADDRESS(K41*2+2,3))),"",INDIRECT(ADDRESS(K41*2+2,3)))</f>
        <v>Анухин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Банщиков</v>
      </c>
      <c r="D42" s="53"/>
      <c r="E42" s="54"/>
      <c r="F42" s="25">
        <v>13</v>
      </c>
      <c r="G42" s="26">
        <v>8</v>
      </c>
      <c r="H42" s="55" t="str">
        <f ca="1">IF(ISBLANK(INDIRECT(ADDRESS(K42*2+2,3))),"",INDIRECT(ADDRESS(K42*2+2,3)))</f>
        <v>Тихонов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K10" sqref="K1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136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133</v>
      </c>
      <c r="M1"/>
    </row>
    <row r="2" spans="1:14" ht="15.75" thickBot="1" x14ac:dyDescent="0.3">
      <c r="M2"/>
    </row>
    <row r="3" spans="1:14" ht="30" customHeight="1" thickBot="1" x14ac:dyDescent="0.3">
      <c r="B3" s="3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99</v>
      </c>
      <c r="D4" s="84"/>
      <c r="E4" s="85"/>
      <c r="F4" s="8" t="s">
        <v>4</v>
      </c>
      <c r="G4" s="9" t="str">
        <f ca="1">INDIRECT(ADDRESS(27,6))&amp;":"&amp;INDIRECT(ADDRESS(27,7))</f>
        <v>13:11</v>
      </c>
      <c r="H4" s="9" t="str">
        <f ca="1">INDIRECT(ADDRESS(31,7))&amp;":"&amp;INDIRECT(ADDRESS(31,6))</f>
        <v>13:6</v>
      </c>
      <c r="I4" s="9" t="str">
        <f ca="1">INDIRECT(ADDRESS(36,6))&amp;":"&amp;INDIRECT(ADDRESS(36,7))</f>
        <v>11:10</v>
      </c>
      <c r="J4" s="9" t="str">
        <f ca="1">INDIRECT(ADDRESS(42,7))&amp;":"&amp;INDIRECT(ADDRESS(42,6))</f>
        <v>13:3</v>
      </c>
      <c r="K4" s="10" t="str">
        <f ca="1">INDIRECT(ADDRESS(20,6))&amp;":"&amp;INDIRECT(ADDRESS(20,7))</f>
        <v>13:4</v>
      </c>
      <c r="L4" s="89">
        <f ca="1">IF(COUNT(F5:K5)=0,"",COUNTIF(F5:K5,"&gt;0")+0.5*COUNTIF(F5:K5,0))</f>
        <v>5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2</v>
      </c>
      <c r="H5" s="13">
        <f ca="1">IF(LEN(INDIRECT(ADDRESS(ROW()-1, COLUMN())))=1,"",INDIRECT(ADDRESS(31,7))-INDIRECT(ADDRESS(31,6)))</f>
        <v>7</v>
      </c>
      <c r="I5" s="13">
        <f ca="1">IF(LEN(INDIRECT(ADDRESS(ROW()-1, COLUMN())))=1,"",INDIRECT(ADDRESS(36,6))-INDIRECT(ADDRESS(36,7)))</f>
        <v>1</v>
      </c>
      <c r="J5" s="13">
        <f ca="1">IF(LEN(INDIRECT(ADDRESS(ROW()-1, COLUMN())))=1,"",INDIRECT(ADDRESS(42,7))-INDIRECT(ADDRESS(42,6)))</f>
        <v>10</v>
      </c>
      <c r="K5" s="14">
        <f ca="1">IF(LEN(INDIRECT(ADDRESS(ROW()-1, COLUMN())))=1,"",INDIRECT(ADDRESS(20,6))-INDIRECT(ADDRESS(20,7)))</f>
        <v>9</v>
      </c>
      <c r="L5" s="65"/>
      <c r="M5" s="13">
        <f ca="1">IF(COUNT(F5:K5)=0,"",SUM(F5:K5))</f>
        <v>29</v>
      </c>
      <c r="N5" s="77"/>
    </row>
    <row r="6" spans="1:14" ht="24" customHeight="1" x14ac:dyDescent="0.25">
      <c r="A6" s="6"/>
      <c r="B6" s="57">
        <v>2</v>
      </c>
      <c r="C6" s="59" t="s">
        <v>117</v>
      </c>
      <c r="D6" s="60"/>
      <c r="E6" s="61"/>
      <c r="F6" s="15" t="str">
        <f ca="1">INDIRECT(ADDRESS(27,7))&amp;":"&amp;INDIRECT(ADDRESS(27,6))</f>
        <v>11:13</v>
      </c>
      <c r="G6" s="16" t="s">
        <v>4</v>
      </c>
      <c r="H6" s="17" t="str">
        <f ca="1">INDIRECT(ADDRESS(37,6))&amp;":"&amp;INDIRECT(ADDRESS(37,7))</f>
        <v>13:6</v>
      </c>
      <c r="I6" s="17" t="str">
        <f ca="1">INDIRECT(ADDRESS(41,7))&amp;":"&amp;INDIRECT(ADDRESS(41,6))</f>
        <v>7:13</v>
      </c>
      <c r="J6" s="17" t="str">
        <f ca="1">INDIRECT(ADDRESS(21,6))&amp;":"&amp;INDIRECT(ADDRESS(21,7))</f>
        <v>8:13</v>
      </c>
      <c r="K6" s="18" t="str">
        <f ca="1">INDIRECT(ADDRESS(30,6))&amp;":"&amp;INDIRECT(ADDRESS(30,7))</f>
        <v>5:13</v>
      </c>
      <c r="L6" s="65">
        <f ca="1">IF(COUNT(F7:K7)=0,"",COUNTIF(F7:K7,"&gt;0")+0.5*COUNTIF(F7:K7,0))</f>
        <v>1</v>
      </c>
      <c r="M6" s="13">
        <v>2</v>
      </c>
      <c r="N6" s="99">
        <v>4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-2</v>
      </c>
      <c r="G7" s="20" t="s">
        <v>4</v>
      </c>
      <c r="H7" s="13">
        <f ca="1">IF(LEN(INDIRECT(ADDRESS(ROW()-1, COLUMN())))=1,"",INDIRECT(ADDRESS(37,6))-INDIRECT(ADDRESS(37,7)))</f>
        <v>7</v>
      </c>
      <c r="I7" s="13">
        <f ca="1">IF(LEN(INDIRECT(ADDRESS(ROW()-1, COLUMN())))=1,"",INDIRECT(ADDRESS(41,7))-INDIRECT(ADDRESS(41,6)))</f>
        <v>-6</v>
      </c>
      <c r="J7" s="13">
        <f ca="1">IF(LEN(INDIRECT(ADDRESS(ROW()-1, COLUMN())))=1,"",INDIRECT(ADDRESS(21,6))-INDIRECT(ADDRESS(21,7)))</f>
        <v>-5</v>
      </c>
      <c r="K7" s="14">
        <f ca="1">IF(LEN(INDIRECT(ADDRESS(ROW()-1, COLUMN())))=1,"",INDIRECT(ADDRESS(30,6))-INDIRECT(ADDRESS(30,7)))</f>
        <v>-8</v>
      </c>
      <c r="L7" s="65"/>
      <c r="M7" s="13">
        <f ca="1">IF(COUNT(F7:K7)=0,"",SUM(F7:K7))</f>
        <v>-14</v>
      </c>
      <c r="N7" s="100"/>
    </row>
    <row r="8" spans="1:14" ht="24" customHeight="1" x14ac:dyDescent="0.25">
      <c r="A8" s="6"/>
      <c r="B8" s="57">
        <v>3</v>
      </c>
      <c r="C8" s="59" t="s">
        <v>138</v>
      </c>
      <c r="D8" s="60"/>
      <c r="E8" s="61"/>
      <c r="F8" s="15" t="str">
        <f ca="1">INDIRECT(ADDRESS(31,6))&amp;":"&amp;INDIRECT(ADDRESS(31,7))</f>
        <v>6:13</v>
      </c>
      <c r="G8" s="17" t="str">
        <f ca="1">INDIRECT(ADDRESS(37,7))&amp;":"&amp;INDIRECT(ADDRESS(37,6))</f>
        <v>6:13</v>
      </c>
      <c r="H8" s="16" t="s">
        <v>4</v>
      </c>
      <c r="I8" s="17" t="str">
        <f ca="1">INDIRECT(ADDRESS(22,6))&amp;":"&amp;INDIRECT(ADDRESS(22,7))</f>
        <v>11:13</v>
      </c>
      <c r="J8" s="17" t="str">
        <f ca="1">INDIRECT(ADDRESS(26,7))&amp;":"&amp;INDIRECT(ADDRESS(26,6))</f>
        <v>13:9</v>
      </c>
      <c r="K8" s="18" t="str">
        <f ca="1">INDIRECT(ADDRESS(40,6))&amp;":"&amp;INDIRECT(ADDRESS(40,7))</f>
        <v>5:13</v>
      </c>
      <c r="L8" s="65">
        <f ca="1">IF(COUNT(F9:K9)=0,"",COUNTIF(F9:K9,"&gt;0")+0.5*COUNTIF(F9:K9,0))</f>
        <v>1</v>
      </c>
      <c r="M8" s="13">
        <v>-3</v>
      </c>
      <c r="N8" s="99">
        <v>6</v>
      </c>
    </row>
    <row r="9" spans="1:14" ht="24" customHeight="1" x14ac:dyDescent="0.25">
      <c r="A9" s="6"/>
      <c r="B9" s="69"/>
      <c r="C9" s="59"/>
      <c r="D9" s="60"/>
      <c r="E9" s="61"/>
      <c r="F9" s="19">
        <f ca="1">IF(LEN(INDIRECT(ADDRESS(ROW()-1, COLUMN())))=1,"",INDIRECT(ADDRESS(31,6))-INDIRECT(ADDRESS(31,7)))</f>
        <v>-7</v>
      </c>
      <c r="G9" s="13">
        <f ca="1">IF(LEN(INDIRECT(ADDRESS(ROW()-1, COLUMN())))=1,"",INDIRECT(ADDRESS(37,7))-INDIRECT(ADDRESS(37,6)))</f>
        <v>-7</v>
      </c>
      <c r="H9" s="20" t="s">
        <v>4</v>
      </c>
      <c r="I9" s="13">
        <f ca="1">IF(LEN(INDIRECT(ADDRESS(ROW()-1, COLUMN())))=1,"",INDIRECT(ADDRESS(22,6))-INDIRECT(ADDRESS(22,7)))</f>
        <v>-2</v>
      </c>
      <c r="J9" s="13">
        <f ca="1">IF(LEN(INDIRECT(ADDRESS(ROW()-1, COLUMN())))=1,"",INDIRECT(ADDRESS(26,7))-INDIRECT(ADDRESS(26,6)))</f>
        <v>4</v>
      </c>
      <c r="K9" s="14">
        <f ca="1">IF(LEN(INDIRECT(ADDRESS(ROW()-1, COLUMN())))=1,"",INDIRECT(ADDRESS(40,6))-INDIRECT(ADDRESS(40,7)))</f>
        <v>-8</v>
      </c>
      <c r="L9" s="65"/>
      <c r="M9" s="13">
        <f ca="1">IF(COUNT(F9:K9)=0,"",SUM(F9:K9))</f>
        <v>-20</v>
      </c>
      <c r="N9" s="100"/>
    </row>
    <row r="10" spans="1:14" ht="24" customHeight="1" x14ac:dyDescent="0.25">
      <c r="A10" s="6"/>
      <c r="B10" s="57">
        <v>4</v>
      </c>
      <c r="C10" s="70" t="s">
        <v>139</v>
      </c>
      <c r="D10" s="71"/>
      <c r="E10" s="72"/>
      <c r="F10" s="15" t="str">
        <f ca="1">INDIRECT(ADDRESS(36,7))&amp;":"&amp;INDIRECT(ADDRESS(36,6))</f>
        <v>10:11</v>
      </c>
      <c r="G10" s="17" t="str">
        <f ca="1">INDIRECT(ADDRESS(41,6))&amp;":"&amp;INDIRECT(ADDRESS(41,7))</f>
        <v>13:7</v>
      </c>
      <c r="H10" s="17" t="str">
        <f ca="1">INDIRECT(ADDRESS(22,7))&amp;":"&amp;INDIRECT(ADDRESS(22,6))</f>
        <v>13:11</v>
      </c>
      <c r="I10" s="16" t="s">
        <v>4</v>
      </c>
      <c r="J10" s="17" t="str">
        <f ca="1">INDIRECT(ADDRESS(32,6))&amp;":"&amp;INDIRECT(ADDRESS(32,7))</f>
        <v>13:4</v>
      </c>
      <c r="K10" s="18" t="str">
        <f ca="1">INDIRECT(ADDRESS(25,7))&amp;":"&amp;INDIRECT(ADDRESS(25,6))</f>
        <v>5:13</v>
      </c>
      <c r="L10" s="65">
        <f ca="1">IF(COUNT(F11:K11)=0,"",COUNTIF(F11:K11,"&gt;0")+0.5*COUNTIF(F11:K11,0))</f>
        <v>3</v>
      </c>
      <c r="M10" s="13"/>
      <c r="N10" s="73">
        <v>3</v>
      </c>
    </row>
    <row r="11" spans="1:14" ht="24" customHeight="1" x14ac:dyDescent="0.25">
      <c r="A11" s="6"/>
      <c r="B11" s="69"/>
      <c r="C11" s="70"/>
      <c r="D11" s="71"/>
      <c r="E11" s="72"/>
      <c r="F11" s="19">
        <f ca="1">IF(LEN(INDIRECT(ADDRESS(ROW()-1, COLUMN())))=1,"",INDIRECT(ADDRESS(36,7))-INDIRECT(ADDRESS(36,6)))</f>
        <v>-1</v>
      </c>
      <c r="G11" s="13">
        <f ca="1">IF(LEN(INDIRECT(ADDRESS(ROW()-1, COLUMN())))=1,"",INDIRECT(ADDRESS(41,6))-INDIRECT(ADDRESS(41,7)))</f>
        <v>6</v>
      </c>
      <c r="H11" s="13">
        <f ca="1">IF(LEN(INDIRECT(ADDRESS(ROW()-1, COLUMN())))=1,"",INDIRECT(ADDRESS(22,7))-INDIRECT(ADDRESS(22,6)))</f>
        <v>2</v>
      </c>
      <c r="I11" s="20" t="s">
        <v>4</v>
      </c>
      <c r="J11" s="13">
        <f ca="1">IF(LEN(INDIRECT(ADDRESS(ROW()-1, COLUMN())))=1,"",INDIRECT(ADDRESS(32,6))-INDIRECT(ADDRESS(32,7)))</f>
        <v>9</v>
      </c>
      <c r="K11" s="14">
        <f ca="1">IF(LEN(INDIRECT(ADDRESS(ROW()-1, COLUMN())))=1,"",INDIRECT(ADDRESS(25,7))-INDIRECT(ADDRESS(25,6)))</f>
        <v>-8</v>
      </c>
      <c r="L11" s="65"/>
      <c r="M11" s="13">
        <f ca="1">IF(COUNT(F11:K11)=0,"",SUM(F11:K11))</f>
        <v>8</v>
      </c>
      <c r="N11" s="74"/>
    </row>
    <row r="12" spans="1:14" ht="24" customHeight="1" x14ac:dyDescent="0.25">
      <c r="A12" s="6"/>
      <c r="B12" s="57">
        <v>5</v>
      </c>
      <c r="C12" s="59" t="s">
        <v>104</v>
      </c>
      <c r="D12" s="60"/>
      <c r="E12" s="61"/>
      <c r="F12" s="15" t="str">
        <f ca="1">INDIRECT(ADDRESS(42,6))&amp;":"&amp;INDIRECT(ADDRESS(42,7))</f>
        <v>3:13</v>
      </c>
      <c r="G12" s="17" t="str">
        <f ca="1">INDIRECT(ADDRESS(21,7))&amp;":"&amp;INDIRECT(ADDRESS(21,6))</f>
        <v>13:8</v>
      </c>
      <c r="H12" s="17" t="str">
        <f ca="1">INDIRECT(ADDRESS(26,6))&amp;":"&amp;INDIRECT(ADDRESS(26,7))</f>
        <v>9:13</v>
      </c>
      <c r="I12" s="17" t="str">
        <f ca="1">INDIRECT(ADDRESS(32,7))&amp;":"&amp;INDIRECT(ADDRESS(32,6))</f>
        <v>4:13</v>
      </c>
      <c r="J12" s="16" t="s">
        <v>4</v>
      </c>
      <c r="K12" s="18" t="str">
        <f ca="1">INDIRECT(ADDRESS(35,7))&amp;":"&amp;INDIRECT(ADDRESS(35,6))</f>
        <v>5:13</v>
      </c>
      <c r="L12" s="65">
        <f ca="1">IF(COUNT(F13:K13)=0,"",COUNTIF(F13:K13,"&gt;0")+0.5*COUNTIF(F13:K13,0))</f>
        <v>1</v>
      </c>
      <c r="M12" s="13">
        <v>1</v>
      </c>
      <c r="N12" s="99">
        <v>5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-10</v>
      </c>
      <c r="G13" s="13">
        <f ca="1">IF(LEN(INDIRECT(ADDRESS(ROW()-1, COLUMN())))=1,"",INDIRECT(ADDRESS(21,7))-INDIRECT(ADDRESS(21,6)))</f>
        <v>5</v>
      </c>
      <c r="H13" s="13">
        <f ca="1">IF(LEN(INDIRECT(ADDRESS(ROW()-1, COLUMN())))=1,"",INDIRECT(ADDRESS(26,6))-INDIRECT(ADDRESS(26,7)))</f>
        <v>-4</v>
      </c>
      <c r="I13" s="13">
        <f ca="1">IF(LEN(INDIRECT(ADDRESS(ROW()-1, COLUMN())))=1,"",INDIRECT(ADDRESS(32,7))-INDIRECT(ADDRESS(32,6)))</f>
        <v>-9</v>
      </c>
      <c r="J13" s="20" t="s">
        <v>4</v>
      </c>
      <c r="K13" s="14">
        <f ca="1">IF(LEN(INDIRECT(ADDRESS(ROW()-1, COLUMN())))=1,"",INDIRECT(ADDRESS(35,7))-INDIRECT(ADDRESS(35,6)))</f>
        <v>-8</v>
      </c>
      <c r="L13" s="65"/>
      <c r="M13" s="13">
        <f ca="1">IF(COUNT(F13:K13)=0,"",SUM(F13:K13))</f>
        <v>-26</v>
      </c>
      <c r="N13" s="100"/>
    </row>
    <row r="14" spans="1:14" ht="24" customHeight="1" x14ac:dyDescent="0.25">
      <c r="A14" s="6"/>
      <c r="B14" s="57">
        <v>6</v>
      </c>
      <c r="C14" s="70" t="s">
        <v>34</v>
      </c>
      <c r="D14" s="71"/>
      <c r="E14" s="72"/>
      <c r="F14" s="15" t="str">
        <f ca="1">INDIRECT(ADDRESS(20,7))&amp;":"&amp;INDIRECT(ADDRESS(20,6))</f>
        <v>4:13</v>
      </c>
      <c r="G14" s="17" t="str">
        <f ca="1">INDIRECT(ADDRESS(30,7))&amp;":"&amp;INDIRECT(ADDRESS(30,6))</f>
        <v>13:5</v>
      </c>
      <c r="H14" s="17" t="str">
        <f ca="1">INDIRECT(ADDRESS(40,7))&amp;":"&amp;INDIRECT(ADDRESS(40,6))</f>
        <v>13:5</v>
      </c>
      <c r="I14" s="17" t="str">
        <f ca="1">INDIRECT(ADDRESS(25,6))&amp;":"&amp;INDIRECT(ADDRESS(25,7))</f>
        <v>13:5</v>
      </c>
      <c r="J14" s="17" t="str">
        <f ca="1">INDIRECT(ADDRESS(35,6))&amp;":"&amp;INDIRECT(ADDRESS(35,7))</f>
        <v>13:5</v>
      </c>
      <c r="K14" s="21" t="s">
        <v>4</v>
      </c>
      <c r="L14" s="65">
        <f ca="1">IF(COUNT(F15:K15)=0,"",COUNTIF(F15:K15,"&gt;0")+0.5*COUNTIF(F15:K15,0))</f>
        <v>4</v>
      </c>
      <c r="M14" s="13"/>
      <c r="N14" s="73">
        <v>2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-9</v>
      </c>
      <c r="G15" s="23">
        <f ca="1">IF(LEN(INDIRECT(ADDRESS(ROW()-1, COLUMN())))=1,"",INDIRECT(ADDRESS(30,7))-INDIRECT(ADDRESS(30,6)))</f>
        <v>8</v>
      </c>
      <c r="H15" s="23">
        <f ca="1">IF(LEN(INDIRECT(ADDRESS(ROW()-1, COLUMN())))=1,"",INDIRECT(ADDRESS(40,7))-INDIRECT(ADDRESS(40,6)))</f>
        <v>8</v>
      </c>
      <c r="I15" s="23">
        <f ca="1">IF(LEN(INDIRECT(ADDRESS(ROW()-1, COLUMN())))=1,"",INDIRECT(ADDRESS(25,6))-INDIRECT(ADDRESS(25,7)))</f>
        <v>8</v>
      </c>
      <c r="J15" s="23">
        <f ca="1">IF(LEN(INDIRECT(ADDRESS(ROW()-1, COLUMN())))=1,"",INDIRECT(ADDRESS(35,6))-INDIRECT(ADDRESS(35,7)))</f>
        <v>8</v>
      </c>
      <c r="K15" s="24" t="s">
        <v>4</v>
      </c>
      <c r="L15" s="66"/>
      <c r="M15" s="23">
        <f ca="1">IF(COUNT(F15:K15)=0,"",SUM(F15:K15))</f>
        <v>23</v>
      </c>
      <c r="N15" s="93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Осокин</v>
      </c>
      <c r="D20" s="53"/>
      <c r="E20" s="54"/>
      <c r="F20" s="25">
        <v>13</v>
      </c>
      <c r="G20" s="26">
        <v>4</v>
      </c>
      <c r="H20" s="55" t="str">
        <f ca="1">IF(ISBLANK(INDIRECT(ADDRESS(K20*2+2,3))),"",INDIRECT(ADDRESS(K20*2+2,3)))</f>
        <v>Ялынский</v>
      </c>
      <c r="I20" s="53"/>
      <c r="J20" s="53"/>
      <c r="K20" s="6">
        <v>6</v>
      </c>
      <c r="L20" s="27" t="s">
        <v>6</v>
      </c>
      <c r="M20" s="28">
        <v>4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Ткаченко Анна</v>
      </c>
      <c r="D21" s="53"/>
      <c r="E21" s="54"/>
      <c r="F21" s="25">
        <v>8</v>
      </c>
      <c r="G21" s="26">
        <v>13</v>
      </c>
      <c r="H21" s="55" t="str">
        <f ca="1">IF(ISBLANK(INDIRECT(ADDRESS(K21*2+2,3))),"",INDIRECT(ADDRESS(K21*2+2,3)))</f>
        <v>Карасев</v>
      </c>
      <c r="I21" s="53"/>
      <c r="J21" s="53"/>
      <c r="K21" s="6">
        <v>5</v>
      </c>
      <c r="L21" s="27" t="s">
        <v>6</v>
      </c>
      <c r="M21" s="28">
        <v>5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Трофимов</v>
      </c>
      <c r="D22" s="53"/>
      <c r="E22" s="54"/>
      <c r="F22" s="25">
        <v>11</v>
      </c>
      <c r="G22" s="26">
        <v>13</v>
      </c>
      <c r="H22" s="55" t="str">
        <f ca="1">IF(ISBLANK(INDIRECT(ADDRESS(K22*2+2,3))),"",INDIRECT(ADDRESS(K22*2+2,3)))</f>
        <v>Борисов</v>
      </c>
      <c r="I22" s="53"/>
      <c r="J22" s="53"/>
      <c r="K22" s="6">
        <v>4</v>
      </c>
      <c r="L22" s="27" t="s">
        <v>6</v>
      </c>
      <c r="M22" s="28">
        <v>6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Ялынский</v>
      </c>
      <c r="D25" s="53"/>
      <c r="E25" s="54"/>
      <c r="F25" s="25">
        <v>13</v>
      </c>
      <c r="G25" s="26">
        <v>5</v>
      </c>
      <c r="H25" s="55" t="str">
        <f ca="1">IF(ISBLANK(INDIRECT(ADDRESS(K25*2+2,3))),"",INDIRECT(ADDRESS(K25*2+2,3)))</f>
        <v>Борисов</v>
      </c>
      <c r="I25" s="53"/>
      <c r="J25" s="53"/>
      <c r="K25" s="6">
        <v>4</v>
      </c>
      <c r="L25" s="27" t="s">
        <v>6</v>
      </c>
      <c r="M25" s="28">
        <v>1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Карасев</v>
      </c>
      <c r="D26" s="53"/>
      <c r="E26" s="54"/>
      <c r="F26" s="25">
        <v>9</v>
      </c>
      <c r="G26" s="26">
        <v>13</v>
      </c>
      <c r="H26" s="55" t="str">
        <f ca="1">IF(ISBLANK(INDIRECT(ADDRESS(K26*2+2,3))),"",INDIRECT(ADDRESS(K26*2+2,3)))</f>
        <v>Трофимов</v>
      </c>
      <c r="I26" s="53"/>
      <c r="J26" s="53"/>
      <c r="K26" s="6">
        <v>3</v>
      </c>
      <c r="L26" s="27" t="s">
        <v>6</v>
      </c>
      <c r="M26" s="28">
        <v>2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Осокин</v>
      </c>
      <c r="D27" s="53"/>
      <c r="E27" s="54"/>
      <c r="F27" s="25">
        <v>13</v>
      </c>
      <c r="G27" s="26">
        <v>11</v>
      </c>
      <c r="H27" s="55" t="str">
        <f ca="1">IF(ISBLANK(INDIRECT(ADDRESS(K27*2+2,3))),"",INDIRECT(ADDRESS(K27*2+2,3)))</f>
        <v>Ткаченко Анна</v>
      </c>
      <c r="I27" s="53"/>
      <c r="J27" s="53"/>
      <c r="K27" s="6">
        <v>2</v>
      </c>
      <c r="L27" s="27" t="s">
        <v>6</v>
      </c>
      <c r="M27" s="28">
        <v>3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Ткаченко Анна</v>
      </c>
      <c r="D30" s="53"/>
      <c r="E30" s="54"/>
      <c r="F30" s="25">
        <v>5</v>
      </c>
      <c r="G30" s="26">
        <v>13</v>
      </c>
      <c r="H30" s="55" t="str">
        <f ca="1">IF(ISBLANK(INDIRECT(ADDRESS(K30*2+2,3))),"",INDIRECT(ADDRESS(K30*2+2,3)))</f>
        <v>Ялынский</v>
      </c>
      <c r="I30" s="53"/>
      <c r="J30" s="53"/>
      <c r="K30" s="6">
        <v>6</v>
      </c>
      <c r="L30" s="27" t="s">
        <v>6</v>
      </c>
      <c r="M30" s="28">
        <v>6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Трофимов</v>
      </c>
      <c r="D31" s="53"/>
      <c r="E31" s="54"/>
      <c r="F31" s="25">
        <v>6</v>
      </c>
      <c r="G31" s="26">
        <v>13</v>
      </c>
      <c r="H31" s="55" t="str">
        <f ca="1">IF(ISBLANK(INDIRECT(ADDRESS(K31*2+2,3))),"",INDIRECT(ADDRESS(K31*2+2,3)))</f>
        <v>Осокин</v>
      </c>
      <c r="I31" s="53"/>
      <c r="J31" s="53"/>
      <c r="K31" s="6">
        <v>1</v>
      </c>
      <c r="L31" s="27" t="s">
        <v>6</v>
      </c>
      <c r="M31" s="28">
        <v>5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Борисов</v>
      </c>
      <c r="D32" s="53"/>
      <c r="E32" s="54"/>
      <c r="F32" s="25">
        <v>13</v>
      </c>
      <c r="G32" s="26">
        <v>4</v>
      </c>
      <c r="H32" s="55" t="str">
        <f ca="1">IF(ISBLANK(INDIRECT(ADDRESS(K32*2+2,3))),"",INDIRECT(ADDRESS(K32*2+2,3)))</f>
        <v>Карасев</v>
      </c>
      <c r="I32" s="53"/>
      <c r="J32" s="53"/>
      <c r="K32" s="6">
        <v>5</v>
      </c>
      <c r="L32" s="27" t="s">
        <v>6</v>
      </c>
      <c r="M32" s="28">
        <v>4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Ялынский</v>
      </c>
      <c r="D35" s="53"/>
      <c r="E35" s="54"/>
      <c r="F35" s="25">
        <v>13</v>
      </c>
      <c r="G35" s="26">
        <v>5</v>
      </c>
      <c r="H35" s="55" t="str">
        <f ca="1">IF(ISBLANK(INDIRECT(ADDRESS(K35*2+2,3))),"",INDIRECT(ADDRESS(K35*2+2,3)))</f>
        <v>Карасев</v>
      </c>
      <c r="I35" s="53"/>
      <c r="J35" s="53"/>
      <c r="K35" s="6">
        <v>5</v>
      </c>
      <c r="L35" s="27" t="s">
        <v>6</v>
      </c>
      <c r="M35" s="28">
        <v>3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Осокин</v>
      </c>
      <c r="D36" s="53"/>
      <c r="E36" s="54"/>
      <c r="F36" s="25">
        <v>11</v>
      </c>
      <c r="G36" s="26">
        <v>10</v>
      </c>
      <c r="H36" s="55" t="str">
        <f ca="1">IF(ISBLANK(INDIRECT(ADDRESS(K36*2+2,3))),"",INDIRECT(ADDRESS(K36*2+2,3)))</f>
        <v>Борисов</v>
      </c>
      <c r="I36" s="53"/>
      <c r="J36" s="53"/>
      <c r="K36" s="6">
        <v>4</v>
      </c>
      <c r="L36" s="27" t="s">
        <v>6</v>
      </c>
      <c r="M36" s="28">
        <v>2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Ткаченко Анна</v>
      </c>
      <c r="D37" s="53"/>
      <c r="E37" s="54"/>
      <c r="F37" s="25">
        <v>13</v>
      </c>
      <c r="G37" s="26">
        <v>6</v>
      </c>
      <c r="H37" s="55" t="str">
        <f ca="1">IF(ISBLANK(INDIRECT(ADDRESS(K37*2+2,3))),"",INDIRECT(ADDRESS(K37*2+2,3)))</f>
        <v>Трофимов</v>
      </c>
      <c r="I37" s="53"/>
      <c r="J37" s="53"/>
      <c r="K37" s="6">
        <v>3</v>
      </c>
      <c r="L37" s="27" t="s">
        <v>6</v>
      </c>
      <c r="M37" s="28">
        <v>1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Трофимов</v>
      </c>
      <c r="D40" s="53"/>
      <c r="E40" s="54"/>
      <c r="F40" s="25">
        <v>5</v>
      </c>
      <c r="G40" s="26">
        <v>13</v>
      </c>
      <c r="H40" s="55" t="str">
        <f ca="1">IF(ISBLANK(INDIRECT(ADDRESS(K40*2+2,3))),"",INDIRECT(ADDRESS(K40*2+2,3)))</f>
        <v>Ялынский</v>
      </c>
      <c r="I40" s="53"/>
      <c r="J40" s="53"/>
      <c r="K40" s="6">
        <v>6</v>
      </c>
      <c r="L40" s="27" t="s">
        <v>6</v>
      </c>
      <c r="M40" s="28">
        <v>4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Борисов</v>
      </c>
      <c r="D41" s="53"/>
      <c r="E41" s="54"/>
      <c r="F41" s="25">
        <v>13</v>
      </c>
      <c r="G41" s="26">
        <v>7</v>
      </c>
      <c r="H41" s="55" t="str">
        <f ca="1">IF(ISBLANK(INDIRECT(ADDRESS(K41*2+2,3))),"",INDIRECT(ADDRESS(K41*2+2,3)))</f>
        <v>Ткаченко Анна</v>
      </c>
      <c r="I41" s="53"/>
      <c r="J41" s="53"/>
      <c r="K41" s="6">
        <v>2</v>
      </c>
      <c r="L41" s="27" t="s">
        <v>6</v>
      </c>
      <c r="M41" s="28">
        <v>5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Карасев</v>
      </c>
      <c r="D42" s="53"/>
      <c r="E42" s="54"/>
      <c r="F42" s="25">
        <v>3</v>
      </c>
      <c r="G42" s="26">
        <v>13</v>
      </c>
      <c r="H42" s="55" t="str">
        <f ca="1">IF(ISBLANK(INDIRECT(ADDRESS(K42*2+2,3))),"",INDIRECT(ADDRESS(K42*2+2,3)))</f>
        <v>Осокин</v>
      </c>
      <c r="I42" s="53"/>
      <c r="J42" s="53"/>
      <c r="K42" s="6">
        <v>1</v>
      </c>
      <c r="L42" s="27" t="s">
        <v>6</v>
      </c>
      <c r="M42" s="28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10" sqref="C10:E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135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133</v>
      </c>
      <c r="M1"/>
    </row>
    <row r="2" spans="1:14" ht="15.75" thickBot="1" x14ac:dyDescent="0.3">
      <c r="M2"/>
    </row>
    <row r="3" spans="1:14" ht="30" customHeight="1" thickBot="1" x14ac:dyDescent="0.3">
      <c r="B3" s="3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70" t="s">
        <v>81</v>
      </c>
      <c r="D4" s="71"/>
      <c r="E4" s="72"/>
      <c r="F4" s="8" t="s">
        <v>4</v>
      </c>
      <c r="G4" s="9" t="str">
        <f ca="1">INDIRECT(ADDRESS(27,6))&amp;":"&amp;INDIRECT(ADDRESS(27,7))</f>
        <v>1:13</v>
      </c>
      <c r="H4" s="9" t="str">
        <f ca="1">INDIRECT(ADDRESS(31,7))&amp;":"&amp;INDIRECT(ADDRESS(31,6))</f>
        <v>11:13</v>
      </c>
      <c r="I4" s="9" t="str">
        <f ca="1">INDIRECT(ADDRESS(36,6))&amp;":"&amp;INDIRECT(ADDRESS(36,7))</f>
        <v>13:3</v>
      </c>
      <c r="J4" s="9" t="str">
        <f ca="1">INDIRECT(ADDRESS(42,7))&amp;":"&amp;INDIRECT(ADDRESS(42,6))</f>
        <v>13:7</v>
      </c>
      <c r="K4" s="10" t="str">
        <f ca="1">INDIRECT(ADDRESS(20,6))&amp;":"&amp;INDIRECT(ADDRESS(20,7))</f>
        <v>13:3</v>
      </c>
      <c r="L4" s="89">
        <f ca="1">IF(COUNT(F5:K5)=0,"",COUNTIF(F5:K5,"&gt;0")+0.5*COUNTIF(F5:K5,0))</f>
        <v>3</v>
      </c>
      <c r="M4" s="11"/>
      <c r="N4" s="125">
        <v>3</v>
      </c>
    </row>
    <row r="5" spans="1:14" ht="24" customHeight="1" thickBot="1" x14ac:dyDescent="0.3">
      <c r="A5" s="6"/>
      <c r="B5" s="69"/>
      <c r="C5" s="90"/>
      <c r="D5" s="91"/>
      <c r="E5" s="92"/>
      <c r="F5" s="12" t="s">
        <v>4</v>
      </c>
      <c r="G5" s="13">
        <f ca="1">IF(LEN(INDIRECT(ADDRESS(ROW()-1, COLUMN())))=1,"",INDIRECT(ADDRESS(27,6))-INDIRECT(ADDRESS(27,7)))</f>
        <v>-12</v>
      </c>
      <c r="H5" s="13">
        <f ca="1">IF(LEN(INDIRECT(ADDRESS(ROW()-1, COLUMN())))=1,"",INDIRECT(ADDRESS(31,7))-INDIRECT(ADDRESS(31,6)))</f>
        <v>-2</v>
      </c>
      <c r="I5" s="13">
        <f ca="1">IF(LEN(INDIRECT(ADDRESS(ROW()-1, COLUMN())))=1,"",INDIRECT(ADDRESS(36,6))-INDIRECT(ADDRESS(36,7)))</f>
        <v>10</v>
      </c>
      <c r="J5" s="13">
        <f ca="1">IF(LEN(INDIRECT(ADDRESS(ROW()-1, COLUMN())))=1,"",INDIRECT(ADDRESS(42,7))-INDIRECT(ADDRESS(42,6)))</f>
        <v>6</v>
      </c>
      <c r="K5" s="14">
        <f ca="1">IF(LEN(INDIRECT(ADDRESS(ROW()-1, COLUMN())))=1,"",INDIRECT(ADDRESS(20,6))-INDIRECT(ADDRESS(20,7)))</f>
        <v>10</v>
      </c>
      <c r="L5" s="65"/>
      <c r="M5" s="13">
        <f ca="1">IF(COUNT(F5:K5)=0,"",SUM(F5:K5))</f>
        <v>12</v>
      </c>
      <c r="N5" s="74"/>
    </row>
    <row r="6" spans="1:14" ht="24" customHeight="1" x14ac:dyDescent="0.25">
      <c r="A6" s="6"/>
      <c r="B6" s="57">
        <v>2</v>
      </c>
      <c r="C6" s="86" t="s">
        <v>140</v>
      </c>
      <c r="D6" s="87"/>
      <c r="E6" s="88"/>
      <c r="F6" s="15" t="str">
        <f ca="1">INDIRECT(ADDRESS(27,7))&amp;":"&amp;INDIRECT(ADDRESS(27,6))</f>
        <v>13:1</v>
      </c>
      <c r="G6" s="16" t="s">
        <v>4</v>
      </c>
      <c r="H6" s="17" t="str">
        <f ca="1">INDIRECT(ADDRESS(37,6))&amp;":"&amp;INDIRECT(ADDRESS(37,7))</f>
        <v>8:7</v>
      </c>
      <c r="I6" s="17" t="str">
        <f ca="1">INDIRECT(ADDRESS(41,7))&amp;":"&amp;INDIRECT(ADDRESS(41,6))</f>
        <v>13:10</v>
      </c>
      <c r="J6" s="17" t="str">
        <f ca="1">INDIRECT(ADDRESS(21,6))&amp;":"&amp;INDIRECT(ADDRESS(21,7))</f>
        <v>13:1</v>
      </c>
      <c r="K6" s="18" t="str">
        <f ca="1">INDIRECT(ADDRESS(30,6))&amp;":"&amp;INDIRECT(ADDRESS(30,7))</f>
        <v>13:10</v>
      </c>
      <c r="L6" s="65">
        <f ca="1">IF(COUNT(F7:K7)=0,"",COUNTIF(F7:K7,"&gt;0")+0.5*COUNTIF(F7:K7,0))</f>
        <v>5</v>
      </c>
      <c r="M6" s="13"/>
      <c r="N6" s="99">
        <v>1</v>
      </c>
    </row>
    <row r="7" spans="1:14" ht="24" customHeight="1" thickBot="1" x14ac:dyDescent="0.3">
      <c r="A7" s="6"/>
      <c r="B7" s="69"/>
      <c r="C7" s="86"/>
      <c r="D7" s="87"/>
      <c r="E7" s="88"/>
      <c r="F7" s="19">
        <f ca="1">IF(LEN(INDIRECT(ADDRESS(ROW()-1, COLUMN())))=1,"",INDIRECT(ADDRESS(27,7))-INDIRECT(ADDRESS(27,6)))</f>
        <v>12</v>
      </c>
      <c r="G7" s="20" t="s">
        <v>4</v>
      </c>
      <c r="H7" s="13">
        <f ca="1">IF(LEN(INDIRECT(ADDRESS(ROW()-1, COLUMN())))=1,"",INDIRECT(ADDRESS(37,6))-INDIRECT(ADDRESS(37,7)))</f>
        <v>1</v>
      </c>
      <c r="I7" s="13">
        <f ca="1">IF(LEN(INDIRECT(ADDRESS(ROW()-1, COLUMN())))=1,"",INDIRECT(ADDRESS(41,7))-INDIRECT(ADDRESS(41,6)))</f>
        <v>3</v>
      </c>
      <c r="J7" s="13">
        <f ca="1">IF(LEN(INDIRECT(ADDRESS(ROW()-1, COLUMN())))=1,"",INDIRECT(ADDRESS(21,6))-INDIRECT(ADDRESS(21,7)))</f>
        <v>12</v>
      </c>
      <c r="K7" s="14">
        <f ca="1">IF(LEN(INDIRECT(ADDRESS(ROW()-1, COLUMN())))=1,"",INDIRECT(ADDRESS(30,6))-INDIRECT(ADDRESS(30,7)))</f>
        <v>3</v>
      </c>
      <c r="L7" s="65"/>
      <c r="M7" s="13">
        <f ca="1">IF(COUNT(F7:K7)=0,"",SUM(F7:K7))</f>
        <v>31</v>
      </c>
      <c r="N7" s="100"/>
    </row>
    <row r="8" spans="1:14" ht="24" customHeight="1" x14ac:dyDescent="0.25">
      <c r="A8" s="6"/>
      <c r="B8" s="57">
        <v>3</v>
      </c>
      <c r="C8" s="70" t="s">
        <v>75</v>
      </c>
      <c r="D8" s="71"/>
      <c r="E8" s="72"/>
      <c r="F8" s="15" t="str">
        <f ca="1">INDIRECT(ADDRESS(31,6))&amp;":"&amp;INDIRECT(ADDRESS(31,7))</f>
        <v>13:11</v>
      </c>
      <c r="G8" s="17" t="str">
        <f ca="1">INDIRECT(ADDRESS(37,7))&amp;":"&amp;INDIRECT(ADDRESS(37,6))</f>
        <v>7:8</v>
      </c>
      <c r="H8" s="16" t="s">
        <v>4</v>
      </c>
      <c r="I8" s="17" t="str">
        <f ca="1">INDIRECT(ADDRESS(22,6))&amp;":"&amp;INDIRECT(ADDRESS(22,7))</f>
        <v>13:5</v>
      </c>
      <c r="J8" s="17" t="str">
        <f ca="1">INDIRECT(ADDRESS(26,7))&amp;":"&amp;INDIRECT(ADDRESS(26,6))</f>
        <v>13:3</v>
      </c>
      <c r="K8" s="18" t="str">
        <f ca="1">INDIRECT(ADDRESS(40,6))&amp;":"&amp;INDIRECT(ADDRESS(40,7))</f>
        <v>12:13</v>
      </c>
      <c r="L8" s="65">
        <f ca="1">IF(COUNT(F9:K9)=0,"",COUNTIF(F9:K9,"&gt;0")+0.5*COUNTIF(F9:K9,0))</f>
        <v>3</v>
      </c>
      <c r="M8" s="13"/>
      <c r="N8" s="125">
        <v>2</v>
      </c>
    </row>
    <row r="9" spans="1:14" ht="24" customHeight="1" thickBot="1" x14ac:dyDescent="0.3">
      <c r="A9" s="6"/>
      <c r="B9" s="69"/>
      <c r="C9" s="90"/>
      <c r="D9" s="91"/>
      <c r="E9" s="92"/>
      <c r="F9" s="19">
        <f ca="1">IF(LEN(INDIRECT(ADDRESS(ROW()-1, COLUMN())))=1,"",INDIRECT(ADDRESS(31,6))-INDIRECT(ADDRESS(31,7)))</f>
        <v>2</v>
      </c>
      <c r="G9" s="13">
        <f ca="1">IF(LEN(INDIRECT(ADDRESS(ROW()-1, COLUMN())))=1,"",INDIRECT(ADDRESS(37,7))-INDIRECT(ADDRESS(37,6)))</f>
        <v>-1</v>
      </c>
      <c r="H9" s="20" t="s">
        <v>4</v>
      </c>
      <c r="I9" s="13">
        <f ca="1">IF(LEN(INDIRECT(ADDRESS(ROW()-1, COLUMN())))=1,"",INDIRECT(ADDRESS(22,6))-INDIRECT(ADDRESS(22,7)))</f>
        <v>8</v>
      </c>
      <c r="J9" s="13">
        <f ca="1">IF(LEN(INDIRECT(ADDRESS(ROW()-1, COLUMN())))=1,"",INDIRECT(ADDRESS(26,7))-INDIRECT(ADDRESS(26,6)))</f>
        <v>10</v>
      </c>
      <c r="K9" s="14">
        <f ca="1">IF(LEN(INDIRECT(ADDRESS(ROW()-1, COLUMN())))=1,"",INDIRECT(ADDRESS(40,6))-INDIRECT(ADDRESS(40,7)))</f>
        <v>-1</v>
      </c>
      <c r="L9" s="65"/>
      <c r="M9" s="13">
        <f ca="1">IF(COUNT(F9:K9)=0,"",SUM(F9:K9))</f>
        <v>18</v>
      </c>
      <c r="N9" s="74"/>
    </row>
    <row r="10" spans="1:14" ht="24" customHeight="1" x14ac:dyDescent="0.25">
      <c r="A10" s="6"/>
      <c r="B10" s="57">
        <v>4</v>
      </c>
      <c r="C10" s="59" t="s">
        <v>123</v>
      </c>
      <c r="D10" s="60"/>
      <c r="E10" s="61"/>
      <c r="F10" s="15" t="str">
        <f ca="1">INDIRECT(ADDRESS(36,7))&amp;":"&amp;INDIRECT(ADDRESS(36,6))</f>
        <v>3:13</v>
      </c>
      <c r="G10" s="17" t="str">
        <f ca="1">INDIRECT(ADDRESS(41,6))&amp;":"&amp;INDIRECT(ADDRESS(41,7))</f>
        <v>10:13</v>
      </c>
      <c r="H10" s="17" t="str">
        <f ca="1">INDIRECT(ADDRESS(22,7))&amp;":"&amp;INDIRECT(ADDRESS(22,6))</f>
        <v>5:13</v>
      </c>
      <c r="I10" s="16" t="s">
        <v>4</v>
      </c>
      <c r="J10" s="17" t="str">
        <f ca="1">INDIRECT(ADDRESS(32,6))&amp;":"&amp;INDIRECT(ADDRESS(32,7))</f>
        <v>11:13</v>
      </c>
      <c r="K10" s="18" t="str">
        <f ca="1">INDIRECT(ADDRESS(25,7))&amp;":"&amp;INDIRECT(ADDRESS(25,6))</f>
        <v>13:0</v>
      </c>
      <c r="L10" s="65">
        <f ca="1">IF(COUNT(F11:K11)=0,"",COUNTIF(F11:K11,"&gt;0")+0.5*COUNTIF(F11:K11,0))</f>
        <v>1</v>
      </c>
      <c r="M10" s="13"/>
      <c r="N10" s="99">
        <v>5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-10</v>
      </c>
      <c r="G11" s="13">
        <f ca="1">IF(LEN(INDIRECT(ADDRESS(ROW()-1, COLUMN())))=1,"",INDIRECT(ADDRESS(41,6))-INDIRECT(ADDRESS(41,7)))</f>
        <v>-3</v>
      </c>
      <c r="H11" s="13">
        <f ca="1">IF(LEN(INDIRECT(ADDRESS(ROW()-1, COLUMN())))=1,"",INDIRECT(ADDRESS(22,7))-INDIRECT(ADDRESS(22,6)))</f>
        <v>-8</v>
      </c>
      <c r="I11" s="20" t="s">
        <v>4</v>
      </c>
      <c r="J11" s="13">
        <f ca="1">IF(LEN(INDIRECT(ADDRESS(ROW()-1, COLUMN())))=1,"",INDIRECT(ADDRESS(32,6))-INDIRECT(ADDRESS(32,7)))</f>
        <v>-2</v>
      </c>
      <c r="K11" s="14">
        <f ca="1">IF(LEN(INDIRECT(ADDRESS(ROW()-1, COLUMN())))=1,"",INDIRECT(ADDRESS(25,7))-INDIRECT(ADDRESS(25,6)))</f>
        <v>13</v>
      </c>
      <c r="L11" s="65"/>
      <c r="M11" s="13">
        <f ca="1">IF(COUNT(F11:K11)=0,"",SUM(F11:K11))</f>
        <v>-10</v>
      </c>
      <c r="N11" s="100"/>
    </row>
    <row r="12" spans="1:14" ht="24" customHeight="1" x14ac:dyDescent="0.25">
      <c r="A12" s="6"/>
      <c r="B12" s="57">
        <v>5</v>
      </c>
      <c r="C12" s="59" t="s">
        <v>71</v>
      </c>
      <c r="D12" s="60"/>
      <c r="E12" s="61"/>
      <c r="F12" s="15" t="str">
        <f ca="1">INDIRECT(ADDRESS(42,6))&amp;":"&amp;INDIRECT(ADDRESS(42,7))</f>
        <v>7:13</v>
      </c>
      <c r="G12" s="17" t="str">
        <f ca="1">INDIRECT(ADDRESS(21,7))&amp;":"&amp;INDIRECT(ADDRESS(21,6))</f>
        <v>1:13</v>
      </c>
      <c r="H12" s="17" t="str">
        <f ca="1">INDIRECT(ADDRESS(26,6))&amp;":"&amp;INDIRECT(ADDRESS(26,7))</f>
        <v>3:13</v>
      </c>
      <c r="I12" s="17" t="str">
        <f ca="1">INDIRECT(ADDRESS(32,7))&amp;":"&amp;INDIRECT(ADDRESS(32,6))</f>
        <v>13:11</v>
      </c>
      <c r="J12" s="16" t="s">
        <v>4</v>
      </c>
      <c r="K12" s="18" t="str">
        <f ca="1">INDIRECT(ADDRESS(35,7))&amp;":"&amp;INDIRECT(ADDRESS(35,6))</f>
        <v>13:1</v>
      </c>
      <c r="L12" s="65">
        <f ca="1">IF(COUNT(F13:K13)=0,"",COUNTIF(F13:K13,"&gt;0")+0.5*COUNTIF(F13:K13,0))</f>
        <v>2</v>
      </c>
      <c r="M12" s="13"/>
      <c r="N12" s="99">
        <v>4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-6</v>
      </c>
      <c r="G13" s="13">
        <f ca="1">IF(LEN(INDIRECT(ADDRESS(ROW()-1, COLUMN())))=1,"",INDIRECT(ADDRESS(21,7))-INDIRECT(ADDRESS(21,6)))</f>
        <v>-12</v>
      </c>
      <c r="H13" s="13">
        <f ca="1">IF(LEN(INDIRECT(ADDRESS(ROW()-1, COLUMN())))=1,"",INDIRECT(ADDRESS(26,6))-INDIRECT(ADDRESS(26,7)))</f>
        <v>-10</v>
      </c>
      <c r="I13" s="13">
        <f ca="1">IF(LEN(INDIRECT(ADDRESS(ROW()-1, COLUMN())))=1,"",INDIRECT(ADDRESS(32,7))-INDIRECT(ADDRESS(32,6)))</f>
        <v>2</v>
      </c>
      <c r="J13" s="20" t="s">
        <v>4</v>
      </c>
      <c r="K13" s="14">
        <f ca="1">IF(LEN(INDIRECT(ADDRESS(ROW()-1, COLUMN())))=1,"",INDIRECT(ADDRESS(35,7))-INDIRECT(ADDRESS(35,6)))</f>
        <v>12</v>
      </c>
      <c r="L13" s="65"/>
      <c r="M13" s="13">
        <f ca="1">IF(COUNT(F13:K13)=0,"",SUM(F13:K13))</f>
        <v>-14</v>
      </c>
      <c r="N13" s="100"/>
    </row>
    <row r="14" spans="1:14" ht="24" customHeight="1" x14ac:dyDescent="0.25">
      <c r="A14" s="6"/>
      <c r="B14" s="57">
        <v>6</v>
      </c>
      <c r="C14" s="59" t="s">
        <v>141</v>
      </c>
      <c r="D14" s="60"/>
      <c r="E14" s="61"/>
      <c r="F14" s="15" t="str">
        <f ca="1">INDIRECT(ADDRESS(20,7))&amp;":"&amp;INDIRECT(ADDRESS(20,6))</f>
        <v>3:13</v>
      </c>
      <c r="G14" s="17" t="str">
        <f ca="1">INDIRECT(ADDRESS(30,7))&amp;":"&amp;INDIRECT(ADDRESS(30,6))</f>
        <v>10:13</v>
      </c>
      <c r="H14" s="17" t="str">
        <f ca="1">INDIRECT(ADDRESS(40,7))&amp;":"&amp;INDIRECT(ADDRESS(40,6))</f>
        <v>13:12</v>
      </c>
      <c r="I14" s="17" t="str">
        <f ca="1">INDIRECT(ADDRESS(25,6))&amp;":"&amp;INDIRECT(ADDRESS(25,7))</f>
        <v>0:13</v>
      </c>
      <c r="J14" s="17" t="str">
        <f ca="1">INDIRECT(ADDRESS(35,6))&amp;":"&amp;INDIRECT(ADDRESS(35,7))</f>
        <v>1:13</v>
      </c>
      <c r="K14" s="21" t="s">
        <v>4</v>
      </c>
      <c r="L14" s="65">
        <f ca="1">IF(COUNT(F15:K15)=0,"",COUNTIF(F15:K15,"&gt;0")+0.5*COUNTIF(F15:K15,0))</f>
        <v>1</v>
      </c>
      <c r="M14" s="13"/>
      <c r="N14" s="99">
        <v>6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-10</v>
      </c>
      <c r="G15" s="23">
        <f ca="1">IF(LEN(INDIRECT(ADDRESS(ROW()-1, COLUMN())))=1,"",INDIRECT(ADDRESS(30,7))-INDIRECT(ADDRESS(30,6)))</f>
        <v>-3</v>
      </c>
      <c r="H15" s="23">
        <f ca="1">IF(LEN(INDIRECT(ADDRESS(ROW()-1, COLUMN())))=1,"",INDIRECT(ADDRESS(40,7))-INDIRECT(ADDRESS(40,6)))</f>
        <v>1</v>
      </c>
      <c r="I15" s="23">
        <f ca="1">IF(LEN(INDIRECT(ADDRESS(ROW()-1, COLUMN())))=1,"",INDIRECT(ADDRESS(25,6))-INDIRECT(ADDRESS(25,7)))</f>
        <v>-13</v>
      </c>
      <c r="J15" s="23">
        <f ca="1">IF(LEN(INDIRECT(ADDRESS(ROW()-1, COLUMN())))=1,"",INDIRECT(ADDRESS(35,6))-INDIRECT(ADDRESS(35,7)))</f>
        <v>-12</v>
      </c>
      <c r="K15" s="24" t="s">
        <v>4</v>
      </c>
      <c r="L15" s="66"/>
      <c r="M15" s="23">
        <f ca="1">IF(COUNT(F15:K15)=0,"",SUM(F15:K15))</f>
        <v>-37</v>
      </c>
      <c r="N15" s="12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Уткин</v>
      </c>
      <c r="D20" s="53"/>
      <c r="E20" s="54"/>
      <c r="F20" s="25">
        <v>13</v>
      </c>
      <c r="G20" s="26">
        <v>3</v>
      </c>
      <c r="H20" s="55" t="str">
        <f ca="1">IF(ISBLANK(INDIRECT(ADDRESS(K20*2+2,3))),"",INDIRECT(ADDRESS(K20*2+2,3)))</f>
        <v>Яковлева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Судник</v>
      </c>
      <c r="D21" s="53"/>
      <c r="E21" s="54"/>
      <c r="F21" s="25">
        <v>13</v>
      </c>
      <c r="G21" s="26">
        <v>1</v>
      </c>
      <c r="H21" s="55" t="str">
        <f ca="1">IF(ISBLANK(INDIRECT(ADDRESS(K21*2+2,3))),"",INDIRECT(ADDRESS(K21*2+2,3)))</f>
        <v>Базарев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Гришков</v>
      </c>
      <c r="D22" s="53"/>
      <c r="E22" s="54"/>
      <c r="F22" s="25">
        <v>13</v>
      </c>
      <c r="G22" s="26">
        <v>5</v>
      </c>
      <c r="H22" s="55" t="str">
        <f ca="1">IF(ISBLANK(INDIRECT(ADDRESS(K22*2+2,3))),"",INDIRECT(ADDRESS(K22*2+2,3)))</f>
        <v>Папоян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Яковлева</v>
      </c>
      <c r="D25" s="53"/>
      <c r="E25" s="54"/>
      <c r="F25" s="25">
        <v>0</v>
      </c>
      <c r="G25" s="26">
        <v>13</v>
      </c>
      <c r="H25" s="55" t="str">
        <f ca="1">IF(ISBLANK(INDIRECT(ADDRESS(K25*2+2,3))),"",INDIRECT(ADDRESS(K25*2+2,3)))</f>
        <v>Папоян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Базарев</v>
      </c>
      <c r="D26" s="53"/>
      <c r="E26" s="54"/>
      <c r="F26" s="25">
        <v>3</v>
      </c>
      <c r="G26" s="26">
        <v>13</v>
      </c>
      <c r="H26" s="55" t="str">
        <f ca="1">IF(ISBLANK(INDIRECT(ADDRESS(K26*2+2,3))),"",INDIRECT(ADDRESS(K26*2+2,3)))</f>
        <v>Гришков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Уткин</v>
      </c>
      <c r="D27" s="53"/>
      <c r="E27" s="54"/>
      <c r="F27" s="25">
        <v>1</v>
      </c>
      <c r="G27" s="26">
        <v>13</v>
      </c>
      <c r="H27" s="55" t="str">
        <f ca="1">IF(ISBLANK(INDIRECT(ADDRESS(K27*2+2,3))),"",INDIRECT(ADDRESS(K27*2+2,3)))</f>
        <v>Судник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Судник</v>
      </c>
      <c r="D30" s="53"/>
      <c r="E30" s="54"/>
      <c r="F30" s="25">
        <v>13</v>
      </c>
      <c r="G30" s="26">
        <v>10</v>
      </c>
      <c r="H30" s="55" t="str">
        <f ca="1">IF(ISBLANK(INDIRECT(ADDRESS(K30*2+2,3))),"",INDIRECT(ADDRESS(K30*2+2,3)))</f>
        <v>Яковлева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Гришков</v>
      </c>
      <c r="D31" s="53"/>
      <c r="E31" s="54"/>
      <c r="F31" s="25">
        <v>13</v>
      </c>
      <c r="G31" s="26">
        <v>11</v>
      </c>
      <c r="H31" s="55" t="str">
        <f ca="1">IF(ISBLANK(INDIRECT(ADDRESS(K31*2+2,3))),"",INDIRECT(ADDRESS(K31*2+2,3)))</f>
        <v>Уткин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Папоян</v>
      </c>
      <c r="D32" s="53"/>
      <c r="E32" s="54"/>
      <c r="F32" s="25">
        <v>11</v>
      </c>
      <c r="G32" s="26">
        <v>13</v>
      </c>
      <c r="H32" s="55" t="str">
        <f ca="1">IF(ISBLANK(INDIRECT(ADDRESS(K32*2+2,3))),"",INDIRECT(ADDRESS(K32*2+2,3)))</f>
        <v>Базарев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Яковлева</v>
      </c>
      <c r="D35" s="53"/>
      <c r="E35" s="54"/>
      <c r="F35" s="25">
        <v>1</v>
      </c>
      <c r="G35" s="26">
        <v>13</v>
      </c>
      <c r="H35" s="55" t="str">
        <f ca="1">IF(ISBLANK(INDIRECT(ADDRESS(K35*2+2,3))),"",INDIRECT(ADDRESS(K35*2+2,3)))</f>
        <v>Базарев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Уткин</v>
      </c>
      <c r="D36" s="53"/>
      <c r="E36" s="54"/>
      <c r="F36" s="25">
        <v>13</v>
      </c>
      <c r="G36" s="26">
        <v>3</v>
      </c>
      <c r="H36" s="55" t="str">
        <f ca="1">IF(ISBLANK(INDIRECT(ADDRESS(K36*2+2,3))),"",INDIRECT(ADDRESS(K36*2+2,3)))</f>
        <v>Папоян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Судник</v>
      </c>
      <c r="D37" s="53"/>
      <c r="E37" s="54"/>
      <c r="F37" s="25">
        <v>8</v>
      </c>
      <c r="G37" s="26">
        <v>7</v>
      </c>
      <c r="H37" s="55" t="str">
        <f ca="1">IF(ISBLANK(INDIRECT(ADDRESS(K37*2+2,3))),"",INDIRECT(ADDRESS(K37*2+2,3)))</f>
        <v>Гришков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Гришков</v>
      </c>
      <c r="D40" s="53"/>
      <c r="E40" s="54"/>
      <c r="F40" s="25">
        <v>12</v>
      </c>
      <c r="G40" s="26">
        <v>13</v>
      </c>
      <c r="H40" s="55" t="str">
        <f ca="1">IF(ISBLANK(INDIRECT(ADDRESS(K40*2+2,3))),"",INDIRECT(ADDRESS(K40*2+2,3)))</f>
        <v>Яковлева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Папоян</v>
      </c>
      <c r="D41" s="53"/>
      <c r="E41" s="54"/>
      <c r="F41" s="25">
        <v>10</v>
      </c>
      <c r="G41" s="26">
        <v>13</v>
      </c>
      <c r="H41" s="55" t="str">
        <f ca="1">IF(ISBLANK(INDIRECT(ADDRESS(K41*2+2,3))),"",INDIRECT(ADDRESS(K41*2+2,3)))</f>
        <v>Судник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Базарев</v>
      </c>
      <c r="D42" s="53"/>
      <c r="E42" s="54"/>
      <c r="F42" s="25">
        <v>7</v>
      </c>
      <c r="G42" s="26">
        <v>13</v>
      </c>
      <c r="H42" s="55" t="str">
        <f ca="1">IF(ISBLANK(INDIRECT(ADDRESS(K42*2+2,3))),"",INDIRECT(ADDRESS(K42*2+2,3)))</f>
        <v>Уткин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N19" sqref="N1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134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133</v>
      </c>
      <c r="M1"/>
    </row>
    <row r="2" spans="1:14" ht="15.75" thickBot="1" x14ac:dyDescent="0.3">
      <c r="M2"/>
    </row>
    <row r="3" spans="1:14" ht="30" customHeight="1" thickBot="1" x14ac:dyDescent="0.3">
      <c r="B3" s="3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96" t="s">
        <v>28</v>
      </c>
      <c r="D4" s="97"/>
      <c r="E4" s="98"/>
      <c r="F4" s="8" t="s">
        <v>4</v>
      </c>
      <c r="G4" s="9" t="str">
        <f ca="1">INDIRECT(ADDRESS(27,6))&amp;":"&amp;INDIRECT(ADDRESS(27,7))</f>
        <v>3:9</v>
      </c>
      <c r="H4" s="9" t="str">
        <f ca="1">INDIRECT(ADDRESS(31,7))&amp;":"&amp;INDIRECT(ADDRESS(31,6))</f>
        <v>10:8</v>
      </c>
      <c r="I4" s="9" t="str">
        <f ca="1">INDIRECT(ADDRESS(36,6))&amp;":"&amp;INDIRECT(ADDRESS(36,7))</f>
        <v>6:10</v>
      </c>
      <c r="J4" s="9" t="str">
        <f ca="1">INDIRECT(ADDRESS(42,7))&amp;":"&amp;INDIRECT(ADDRESS(42,6))</f>
        <v>7:10</v>
      </c>
      <c r="K4" s="10" t="str">
        <f ca="1">INDIRECT(ADDRESS(20,6))&amp;":"&amp;INDIRECT(ADDRESS(20,7))</f>
        <v>12:6</v>
      </c>
      <c r="L4" s="89">
        <f ca="1">IF(COUNT(F5:K5)=0,"",COUNTIF(F5:K5,"&gt;0")+0.5*COUNTIF(F5:K5,0))</f>
        <v>2</v>
      </c>
      <c r="M4" s="11"/>
      <c r="N4" s="101">
        <v>5</v>
      </c>
    </row>
    <row r="5" spans="1:14" ht="24" customHeight="1" thickBot="1" x14ac:dyDescent="0.3">
      <c r="A5" s="6"/>
      <c r="B5" s="69"/>
      <c r="C5" s="59"/>
      <c r="D5" s="60"/>
      <c r="E5" s="61"/>
      <c r="F5" s="12" t="s">
        <v>4</v>
      </c>
      <c r="G5" s="13">
        <f ca="1">IF(LEN(INDIRECT(ADDRESS(ROW()-1, COLUMN())))=1,"",INDIRECT(ADDRESS(27,6))-INDIRECT(ADDRESS(27,7)))</f>
        <v>-6</v>
      </c>
      <c r="H5" s="13">
        <f ca="1">IF(LEN(INDIRECT(ADDRESS(ROW()-1, COLUMN())))=1,"",INDIRECT(ADDRESS(31,7))-INDIRECT(ADDRESS(31,6)))</f>
        <v>2</v>
      </c>
      <c r="I5" s="13">
        <f ca="1">IF(LEN(INDIRECT(ADDRESS(ROW()-1, COLUMN())))=1,"",INDIRECT(ADDRESS(36,6))-INDIRECT(ADDRESS(36,7)))</f>
        <v>-4</v>
      </c>
      <c r="J5" s="13">
        <f ca="1">IF(LEN(INDIRECT(ADDRESS(ROW()-1, COLUMN())))=1,"",INDIRECT(ADDRESS(42,7))-INDIRECT(ADDRESS(42,6)))</f>
        <v>-3</v>
      </c>
      <c r="K5" s="14">
        <f ca="1">IF(LEN(INDIRECT(ADDRESS(ROW()-1, COLUMN())))=1,"",INDIRECT(ADDRESS(20,6))-INDIRECT(ADDRESS(20,7)))</f>
        <v>6</v>
      </c>
      <c r="L5" s="65"/>
      <c r="M5" s="13">
        <f ca="1">IF(COUNT(F5:K5)=0,"",SUM(F5:K5))</f>
        <v>-5</v>
      </c>
      <c r="N5" s="100"/>
    </row>
    <row r="6" spans="1:14" ht="24" customHeight="1" x14ac:dyDescent="0.25">
      <c r="A6" s="6"/>
      <c r="B6" s="57">
        <v>2</v>
      </c>
      <c r="C6" s="70" t="s">
        <v>124</v>
      </c>
      <c r="D6" s="71"/>
      <c r="E6" s="72"/>
      <c r="F6" s="15" t="str">
        <f ca="1">INDIRECT(ADDRESS(27,7))&amp;":"&amp;INDIRECT(ADDRESS(27,6))</f>
        <v>9:3</v>
      </c>
      <c r="G6" s="16" t="s">
        <v>4</v>
      </c>
      <c r="H6" s="17" t="str">
        <f ca="1">INDIRECT(ADDRESS(37,6))&amp;":"&amp;INDIRECT(ADDRESS(37,7))</f>
        <v>6:13</v>
      </c>
      <c r="I6" s="17" t="str">
        <f ca="1">INDIRECT(ADDRESS(41,7))&amp;":"&amp;INDIRECT(ADDRESS(41,6))</f>
        <v>12:5</v>
      </c>
      <c r="J6" s="17" t="str">
        <f ca="1">INDIRECT(ADDRESS(21,6))&amp;":"&amp;INDIRECT(ADDRESS(21,7))</f>
        <v>13:6</v>
      </c>
      <c r="K6" s="18" t="str">
        <f ca="1">INDIRECT(ADDRESS(30,6))&amp;":"&amp;INDIRECT(ADDRESS(30,7))</f>
        <v>9:7</v>
      </c>
      <c r="L6" s="65">
        <f ca="1">IF(COUNT(F7:K7)=0,"",COUNTIF(F7:K7,"&gt;0")+0.5*COUNTIF(F7:K7,0))</f>
        <v>4</v>
      </c>
      <c r="M6" s="13"/>
      <c r="N6" s="125">
        <v>2</v>
      </c>
    </row>
    <row r="7" spans="1:14" ht="24" customHeight="1" thickBot="1" x14ac:dyDescent="0.3">
      <c r="A7" s="6"/>
      <c r="B7" s="69"/>
      <c r="C7" s="90"/>
      <c r="D7" s="91"/>
      <c r="E7" s="92"/>
      <c r="F7" s="19">
        <f ca="1">IF(LEN(INDIRECT(ADDRESS(ROW()-1, COLUMN())))=1,"",INDIRECT(ADDRESS(27,7))-INDIRECT(ADDRESS(27,6)))</f>
        <v>6</v>
      </c>
      <c r="G7" s="20" t="s">
        <v>4</v>
      </c>
      <c r="H7" s="13">
        <f ca="1">IF(LEN(INDIRECT(ADDRESS(ROW()-1, COLUMN())))=1,"",INDIRECT(ADDRESS(37,6))-INDIRECT(ADDRESS(37,7)))</f>
        <v>-7</v>
      </c>
      <c r="I7" s="13">
        <f ca="1">IF(LEN(INDIRECT(ADDRESS(ROW()-1, COLUMN())))=1,"",INDIRECT(ADDRESS(41,7))-INDIRECT(ADDRESS(41,6)))</f>
        <v>7</v>
      </c>
      <c r="J7" s="13">
        <f ca="1">IF(LEN(INDIRECT(ADDRESS(ROW()-1, COLUMN())))=1,"",INDIRECT(ADDRESS(21,6))-INDIRECT(ADDRESS(21,7)))</f>
        <v>7</v>
      </c>
      <c r="K7" s="14">
        <f ca="1">IF(LEN(INDIRECT(ADDRESS(ROW()-1, COLUMN())))=1,"",INDIRECT(ADDRESS(30,6))-INDIRECT(ADDRESS(30,7)))</f>
        <v>2</v>
      </c>
      <c r="L7" s="65"/>
      <c r="M7" s="13">
        <f ca="1">IF(COUNT(F7:K7)=0,"",SUM(F7:K7))</f>
        <v>15</v>
      </c>
      <c r="N7" s="74"/>
    </row>
    <row r="8" spans="1:14" ht="24" customHeight="1" x14ac:dyDescent="0.25">
      <c r="A8" s="6"/>
      <c r="B8" s="57">
        <v>3</v>
      </c>
      <c r="C8" s="86" t="s">
        <v>22</v>
      </c>
      <c r="D8" s="87"/>
      <c r="E8" s="88"/>
      <c r="F8" s="15" t="str">
        <f ca="1">INDIRECT(ADDRESS(31,6))&amp;":"&amp;INDIRECT(ADDRESS(31,7))</f>
        <v>8:10</v>
      </c>
      <c r="G8" s="17" t="str">
        <f ca="1">INDIRECT(ADDRESS(37,7))&amp;":"&amp;INDIRECT(ADDRESS(37,6))</f>
        <v>13:6</v>
      </c>
      <c r="H8" s="16" t="s">
        <v>4</v>
      </c>
      <c r="I8" s="17" t="str">
        <f ca="1">INDIRECT(ADDRESS(22,6))&amp;":"&amp;INDIRECT(ADDRESS(22,7))</f>
        <v>13:7</v>
      </c>
      <c r="J8" s="17" t="str">
        <f ca="1">INDIRECT(ADDRESS(26,7))&amp;":"&amp;INDIRECT(ADDRESS(26,6))</f>
        <v>11:10</v>
      </c>
      <c r="K8" s="18" t="str">
        <f ca="1">INDIRECT(ADDRESS(40,6))&amp;":"&amp;INDIRECT(ADDRESS(40,7))</f>
        <v>13:12</v>
      </c>
      <c r="L8" s="65">
        <f ca="1">IF(COUNT(F9:K9)=0,"",COUNTIF(F9:K9,"&gt;0")+0.5*COUNTIF(F9:K9,0))</f>
        <v>4</v>
      </c>
      <c r="M8" s="13"/>
      <c r="N8" s="126">
        <v>1</v>
      </c>
    </row>
    <row r="9" spans="1:14" ht="24" customHeight="1" x14ac:dyDescent="0.25">
      <c r="A9" s="6"/>
      <c r="B9" s="69"/>
      <c r="C9" s="86"/>
      <c r="D9" s="87"/>
      <c r="E9" s="88"/>
      <c r="F9" s="19">
        <f ca="1">IF(LEN(INDIRECT(ADDRESS(ROW()-1, COLUMN())))=1,"",INDIRECT(ADDRESS(31,6))-INDIRECT(ADDRESS(31,7)))</f>
        <v>-2</v>
      </c>
      <c r="G9" s="13">
        <f ca="1">IF(LEN(INDIRECT(ADDRESS(ROW()-1, COLUMN())))=1,"",INDIRECT(ADDRESS(37,7))-INDIRECT(ADDRESS(37,6)))</f>
        <v>7</v>
      </c>
      <c r="H9" s="20" t="s">
        <v>4</v>
      </c>
      <c r="I9" s="13">
        <f ca="1">IF(LEN(INDIRECT(ADDRESS(ROW()-1, COLUMN())))=1,"",INDIRECT(ADDRESS(22,6))-INDIRECT(ADDRESS(22,7)))</f>
        <v>6</v>
      </c>
      <c r="J9" s="13">
        <f ca="1">IF(LEN(INDIRECT(ADDRESS(ROW()-1, COLUMN())))=1,"",INDIRECT(ADDRESS(26,7))-INDIRECT(ADDRESS(26,6)))</f>
        <v>1</v>
      </c>
      <c r="K9" s="14">
        <f ca="1">IF(LEN(INDIRECT(ADDRESS(ROW()-1, COLUMN())))=1,"",INDIRECT(ADDRESS(40,6))-INDIRECT(ADDRESS(40,7)))</f>
        <v>1</v>
      </c>
      <c r="L9" s="65"/>
      <c r="M9" s="13">
        <f ca="1">IF(COUNT(F9:K9)=0,"",SUM(F9:K9))</f>
        <v>13</v>
      </c>
      <c r="N9" s="127"/>
    </row>
    <row r="10" spans="1:14" ht="24" customHeight="1" x14ac:dyDescent="0.25">
      <c r="A10" s="6"/>
      <c r="B10" s="57">
        <v>4</v>
      </c>
      <c r="C10" s="59" t="s">
        <v>77</v>
      </c>
      <c r="D10" s="60"/>
      <c r="E10" s="61"/>
      <c r="F10" s="15" t="str">
        <f ca="1">INDIRECT(ADDRESS(36,7))&amp;":"&amp;INDIRECT(ADDRESS(36,6))</f>
        <v>10:6</v>
      </c>
      <c r="G10" s="17" t="str">
        <f ca="1">INDIRECT(ADDRESS(41,6))&amp;":"&amp;INDIRECT(ADDRESS(41,7))</f>
        <v>5:12</v>
      </c>
      <c r="H10" s="17" t="str">
        <f ca="1">INDIRECT(ADDRESS(22,7))&amp;":"&amp;INDIRECT(ADDRESS(22,6))</f>
        <v>7:13</v>
      </c>
      <c r="I10" s="16" t="s">
        <v>4</v>
      </c>
      <c r="J10" s="17" t="str">
        <f ca="1">INDIRECT(ADDRESS(32,6))&amp;":"&amp;INDIRECT(ADDRESS(32,7))</f>
        <v>9:13</v>
      </c>
      <c r="K10" s="18" t="str">
        <f ca="1">INDIRECT(ADDRESS(25,7))&amp;":"&amp;INDIRECT(ADDRESS(25,6))</f>
        <v>13:7</v>
      </c>
      <c r="L10" s="65">
        <f ca="1">IF(COUNT(F11:K11)=0,"",COUNTIF(F11:K11,"&gt;0")+0.5*COUNTIF(F11:K11,0))</f>
        <v>2</v>
      </c>
      <c r="M10" s="13"/>
      <c r="N10" s="99">
        <v>4</v>
      </c>
    </row>
    <row r="11" spans="1:14" ht="24" customHeight="1" thickBot="1" x14ac:dyDescent="0.3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4</v>
      </c>
      <c r="G11" s="13">
        <f ca="1">IF(LEN(INDIRECT(ADDRESS(ROW()-1, COLUMN())))=1,"",INDIRECT(ADDRESS(41,6))-INDIRECT(ADDRESS(41,7)))</f>
        <v>-7</v>
      </c>
      <c r="H11" s="13">
        <f ca="1">IF(LEN(INDIRECT(ADDRESS(ROW()-1, COLUMN())))=1,"",INDIRECT(ADDRESS(22,7))-INDIRECT(ADDRESS(22,6)))</f>
        <v>-6</v>
      </c>
      <c r="I11" s="20" t="s">
        <v>4</v>
      </c>
      <c r="J11" s="13">
        <f ca="1">IF(LEN(INDIRECT(ADDRESS(ROW()-1, COLUMN())))=1,"",INDIRECT(ADDRESS(32,6))-INDIRECT(ADDRESS(32,7)))</f>
        <v>-4</v>
      </c>
      <c r="K11" s="14">
        <f ca="1">IF(LEN(INDIRECT(ADDRESS(ROW()-1, COLUMN())))=1,"",INDIRECT(ADDRESS(25,7))-INDIRECT(ADDRESS(25,6)))</f>
        <v>6</v>
      </c>
      <c r="L11" s="65"/>
      <c r="M11" s="13">
        <f ca="1">IF(COUNT(F11:K11)=0,"",SUM(F11:K11))</f>
        <v>-7</v>
      </c>
      <c r="N11" s="100"/>
    </row>
    <row r="12" spans="1:14" ht="24" customHeight="1" x14ac:dyDescent="0.25">
      <c r="A12" s="6"/>
      <c r="B12" s="57">
        <v>5</v>
      </c>
      <c r="C12" s="70" t="s">
        <v>95</v>
      </c>
      <c r="D12" s="71"/>
      <c r="E12" s="72"/>
      <c r="F12" s="15" t="str">
        <f ca="1">INDIRECT(ADDRESS(42,6))&amp;":"&amp;INDIRECT(ADDRESS(42,7))</f>
        <v>10:7</v>
      </c>
      <c r="G12" s="17" t="str">
        <f ca="1">INDIRECT(ADDRESS(21,7))&amp;":"&amp;INDIRECT(ADDRESS(21,6))</f>
        <v>6:13</v>
      </c>
      <c r="H12" s="17" t="str">
        <f ca="1">INDIRECT(ADDRESS(26,6))&amp;":"&amp;INDIRECT(ADDRESS(26,7))</f>
        <v>10:11</v>
      </c>
      <c r="I12" s="17" t="str">
        <f ca="1">INDIRECT(ADDRESS(32,7))&amp;":"&amp;INDIRECT(ADDRESS(32,6))</f>
        <v>13:9</v>
      </c>
      <c r="J12" s="16" t="s">
        <v>4</v>
      </c>
      <c r="K12" s="18" t="str">
        <f ca="1">INDIRECT(ADDRESS(35,7))&amp;":"&amp;INDIRECT(ADDRESS(35,6))</f>
        <v>13:9</v>
      </c>
      <c r="L12" s="65">
        <f ca="1">IF(COUNT(F13:K13)=0,"",COUNTIF(F13:K13,"&gt;0")+0.5*COUNTIF(F13:K13,0))</f>
        <v>3</v>
      </c>
      <c r="M12" s="13"/>
      <c r="N12" s="125">
        <v>3</v>
      </c>
    </row>
    <row r="13" spans="1:14" ht="24" customHeight="1" thickBot="1" x14ac:dyDescent="0.3">
      <c r="A13" s="6"/>
      <c r="B13" s="69"/>
      <c r="C13" s="90"/>
      <c r="D13" s="91"/>
      <c r="E13" s="92"/>
      <c r="F13" s="19">
        <f ca="1">IF(LEN(INDIRECT(ADDRESS(ROW()-1, COLUMN())))=1,"",INDIRECT(ADDRESS(42,6))-INDIRECT(ADDRESS(42,7)))</f>
        <v>3</v>
      </c>
      <c r="G13" s="13">
        <f ca="1">IF(LEN(INDIRECT(ADDRESS(ROW()-1, COLUMN())))=1,"",INDIRECT(ADDRESS(21,7))-INDIRECT(ADDRESS(21,6)))</f>
        <v>-7</v>
      </c>
      <c r="H13" s="13">
        <f ca="1">IF(LEN(INDIRECT(ADDRESS(ROW()-1, COLUMN())))=1,"",INDIRECT(ADDRESS(26,6))-INDIRECT(ADDRESS(26,7)))</f>
        <v>-1</v>
      </c>
      <c r="I13" s="13">
        <f ca="1">IF(LEN(INDIRECT(ADDRESS(ROW()-1, COLUMN())))=1,"",INDIRECT(ADDRESS(32,7))-INDIRECT(ADDRESS(32,6)))</f>
        <v>4</v>
      </c>
      <c r="J13" s="20" t="s">
        <v>4</v>
      </c>
      <c r="K13" s="14">
        <f ca="1">IF(LEN(INDIRECT(ADDRESS(ROW()-1, COLUMN())))=1,"",INDIRECT(ADDRESS(35,7))-INDIRECT(ADDRESS(35,6)))</f>
        <v>4</v>
      </c>
      <c r="L13" s="65"/>
      <c r="M13" s="13">
        <f ca="1">IF(COUNT(F13:K13)=0,"",SUM(F13:K13))</f>
        <v>3</v>
      </c>
      <c r="N13" s="74"/>
    </row>
    <row r="14" spans="1:14" ht="24" customHeight="1" x14ac:dyDescent="0.25">
      <c r="A14" s="6"/>
      <c r="B14" s="57">
        <v>6</v>
      </c>
      <c r="C14" s="59" t="s">
        <v>142</v>
      </c>
      <c r="D14" s="60"/>
      <c r="E14" s="61"/>
      <c r="F14" s="15" t="str">
        <f ca="1">INDIRECT(ADDRESS(20,7))&amp;":"&amp;INDIRECT(ADDRESS(20,6))</f>
        <v>6:12</v>
      </c>
      <c r="G14" s="17" t="str">
        <f ca="1">INDIRECT(ADDRESS(30,7))&amp;":"&amp;INDIRECT(ADDRESS(30,6))</f>
        <v>7:9</v>
      </c>
      <c r="H14" s="17" t="str">
        <f ca="1">INDIRECT(ADDRESS(40,7))&amp;":"&amp;INDIRECT(ADDRESS(40,6))</f>
        <v>12:13</v>
      </c>
      <c r="I14" s="17" t="str">
        <f ca="1">INDIRECT(ADDRESS(25,6))&amp;":"&amp;INDIRECT(ADDRESS(25,7))</f>
        <v>7:13</v>
      </c>
      <c r="J14" s="17" t="str">
        <f ca="1">INDIRECT(ADDRESS(35,6))&amp;":"&amp;INDIRECT(ADDRESS(35,7))</f>
        <v>9:13</v>
      </c>
      <c r="K14" s="21" t="s">
        <v>4</v>
      </c>
      <c r="L14" s="65">
        <f ca="1">IF(COUNT(F15:K15)=0,"",COUNTIF(F15:K15,"&gt;0")+0.5*COUNTIF(F15:K15,0))</f>
        <v>0</v>
      </c>
      <c r="M14" s="13"/>
      <c r="N14" s="99">
        <v>6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-6</v>
      </c>
      <c r="G15" s="23">
        <f ca="1">IF(LEN(INDIRECT(ADDRESS(ROW()-1, COLUMN())))=1,"",INDIRECT(ADDRESS(30,7))-INDIRECT(ADDRESS(30,6)))</f>
        <v>-2</v>
      </c>
      <c r="H15" s="23">
        <f ca="1">IF(LEN(INDIRECT(ADDRESS(ROW()-1, COLUMN())))=1,"",INDIRECT(ADDRESS(40,7))-INDIRECT(ADDRESS(40,6)))</f>
        <v>-1</v>
      </c>
      <c r="I15" s="23">
        <f ca="1">IF(LEN(INDIRECT(ADDRESS(ROW()-1, COLUMN())))=1,"",INDIRECT(ADDRESS(25,6))-INDIRECT(ADDRESS(25,7)))</f>
        <v>-6</v>
      </c>
      <c r="J15" s="23">
        <f ca="1">IF(LEN(INDIRECT(ADDRESS(ROW()-1, COLUMN())))=1,"",INDIRECT(ADDRESS(35,6))-INDIRECT(ADDRESS(35,7)))</f>
        <v>-4</v>
      </c>
      <c r="K15" s="24" t="s">
        <v>4</v>
      </c>
      <c r="L15" s="66"/>
      <c r="M15" s="23">
        <f ca="1">IF(COUNT(F15:K15)=0,"",SUM(F15:K15))</f>
        <v>-19</v>
      </c>
      <c r="N15" s="12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Гулинин</v>
      </c>
      <c r="D20" s="53"/>
      <c r="E20" s="54"/>
      <c r="F20" s="25">
        <v>12</v>
      </c>
      <c r="G20" s="26">
        <v>6</v>
      </c>
      <c r="H20" s="55" t="str">
        <f ca="1">IF(ISBLANK(INDIRECT(ADDRESS(K20*2+2,3))),"",INDIRECT(ADDRESS(K20*2+2,3)))</f>
        <v>Стрельчук</v>
      </c>
      <c r="I20" s="53"/>
      <c r="J20" s="53"/>
      <c r="K20" s="6">
        <v>6</v>
      </c>
      <c r="L20" s="27" t="s">
        <v>6</v>
      </c>
      <c r="M20" s="28">
        <v>4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Жилин</v>
      </c>
      <c r="D21" s="53"/>
      <c r="E21" s="54"/>
      <c r="F21" s="25">
        <v>13</v>
      </c>
      <c r="G21" s="26">
        <v>6</v>
      </c>
      <c r="H21" s="55" t="str">
        <f ca="1">IF(ISBLANK(INDIRECT(ADDRESS(K21*2+2,3))),"",INDIRECT(ADDRESS(K21*2+2,3)))</f>
        <v>Артюхина</v>
      </c>
      <c r="I21" s="53"/>
      <c r="J21" s="53"/>
      <c r="K21" s="6">
        <v>5</v>
      </c>
      <c r="L21" s="27" t="s">
        <v>6</v>
      </c>
      <c r="M21" s="28">
        <v>5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Денисов</v>
      </c>
      <c r="D22" s="53"/>
      <c r="E22" s="54"/>
      <c r="F22" s="25">
        <v>13</v>
      </c>
      <c r="G22" s="26">
        <v>7</v>
      </c>
      <c r="H22" s="55" t="str">
        <f ca="1">IF(ISBLANK(INDIRECT(ADDRESS(K22*2+2,3))),"",INDIRECT(ADDRESS(K22*2+2,3)))</f>
        <v>Алкина</v>
      </c>
      <c r="I22" s="53"/>
      <c r="J22" s="53"/>
      <c r="K22" s="6">
        <v>4</v>
      </c>
      <c r="L22" s="27" t="s">
        <v>6</v>
      </c>
      <c r="M22" s="28">
        <v>6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Стрельчук</v>
      </c>
      <c r="D25" s="53"/>
      <c r="E25" s="54"/>
      <c r="F25" s="25">
        <v>7</v>
      </c>
      <c r="G25" s="26">
        <v>13</v>
      </c>
      <c r="H25" s="55" t="str">
        <f ca="1">IF(ISBLANK(INDIRECT(ADDRESS(K25*2+2,3))),"",INDIRECT(ADDRESS(K25*2+2,3)))</f>
        <v>Алкина</v>
      </c>
      <c r="I25" s="53"/>
      <c r="J25" s="53"/>
      <c r="K25" s="6">
        <v>4</v>
      </c>
      <c r="L25" s="27" t="s">
        <v>6</v>
      </c>
      <c r="M25" s="28">
        <v>1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Артюхина</v>
      </c>
      <c r="D26" s="53"/>
      <c r="E26" s="54"/>
      <c r="F26" s="25">
        <v>10</v>
      </c>
      <c r="G26" s="26">
        <v>11</v>
      </c>
      <c r="H26" s="55" t="str">
        <f ca="1">IF(ISBLANK(INDIRECT(ADDRESS(K26*2+2,3))),"",INDIRECT(ADDRESS(K26*2+2,3)))</f>
        <v>Денисов</v>
      </c>
      <c r="I26" s="53"/>
      <c r="J26" s="53"/>
      <c r="K26" s="6">
        <v>3</v>
      </c>
      <c r="L26" s="27" t="s">
        <v>6</v>
      </c>
      <c r="M26" s="28">
        <v>2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Гулинин</v>
      </c>
      <c r="D27" s="53"/>
      <c r="E27" s="54"/>
      <c r="F27" s="25">
        <v>3</v>
      </c>
      <c r="G27" s="26">
        <v>9</v>
      </c>
      <c r="H27" s="55" t="str">
        <f ca="1">IF(ISBLANK(INDIRECT(ADDRESS(K27*2+2,3))),"",INDIRECT(ADDRESS(K27*2+2,3)))</f>
        <v>Жилин</v>
      </c>
      <c r="I27" s="53"/>
      <c r="J27" s="53"/>
      <c r="K27" s="6">
        <v>2</v>
      </c>
      <c r="L27" s="27" t="s">
        <v>6</v>
      </c>
      <c r="M27" s="28">
        <v>3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Жилин</v>
      </c>
      <c r="D30" s="53"/>
      <c r="E30" s="54"/>
      <c r="F30" s="25">
        <v>9</v>
      </c>
      <c r="G30" s="26">
        <v>7</v>
      </c>
      <c r="H30" s="55" t="str">
        <f ca="1">IF(ISBLANK(INDIRECT(ADDRESS(K30*2+2,3))),"",INDIRECT(ADDRESS(K30*2+2,3)))</f>
        <v>Стрельчук</v>
      </c>
      <c r="I30" s="53"/>
      <c r="J30" s="53"/>
      <c r="K30" s="6">
        <v>6</v>
      </c>
      <c r="L30" s="27" t="s">
        <v>6</v>
      </c>
      <c r="M30" s="28">
        <v>6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Денисов</v>
      </c>
      <c r="D31" s="53"/>
      <c r="E31" s="54"/>
      <c r="F31" s="25">
        <v>8</v>
      </c>
      <c r="G31" s="26">
        <v>10</v>
      </c>
      <c r="H31" s="55" t="str">
        <f ca="1">IF(ISBLANK(INDIRECT(ADDRESS(K31*2+2,3))),"",INDIRECT(ADDRESS(K31*2+2,3)))</f>
        <v>Гулинин</v>
      </c>
      <c r="I31" s="53"/>
      <c r="J31" s="53"/>
      <c r="K31" s="6">
        <v>1</v>
      </c>
      <c r="L31" s="27" t="s">
        <v>6</v>
      </c>
      <c r="M31" s="28">
        <v>5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Алкина</v>
      </c>
      <c r="D32" s="53"/>
      <c r="E32" s="54"/>
      <c r="F32" s="25">
        <v>9</v>
      </c>
      <c r="G32" s="26">
        <v>13</v>
      </c>
      <c r="H32" s="55" t="str">
        <f ca="1">IF(ISBLANK(INDIRECT(ADDRESS(K32*2+2,3))),"",INDIRECT(ADDRESS(K32*2+2,3)))</f>
        <v>Артюхина</v>
      </c>
      <c r="I32" s="53"/>
      <c r="J32" s="53"/>
      <c r="K32" s="6">
        <v>5</v>
      </c>
      <c r="L32" s="27" t="s">
        <v>6</v>
      </c>
      <c r="M32" s="28">
        <v>4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Стрельчук</v>
      </c>
      <c r="D35" s="53"/>
      <c r="E35" s="54"/>
      <c r="F35" s="25">
        <v>9</v>
      </c>
      <c r="G35" s="26">
        <v>13</v>
      </c>
      <c r="H35" s="55" t="str">
        <f ca="1">IF(ISBLANK(INDIRECT(ADDRESS(K35*2+2,3))),"",INDIRECT(ADDRESS(K35*2+2,3)))</f>
        <v>Артюхина</v>
      </c>
      <c r="I35" s="53"/>
      <c r="J35" s="53"/>
      <c r="K35" s="6">
        <v>5</v>
      </c>
      <c r="L35" s="27" t="s">
        <v>6</v>
      </c>
      <c r="M35" s="28">
        <v>3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Гулинин</v>
      </c>
      <c r="D36" s="53"/>
      <c r="E36" s="54"/>
      <c r="F36" s="25">
        <v>6</v>
      </c>
      <c r="G36" s="26">
        <v>10</v>
      </c>
      <c r="H36" s="55" t="str">
        <f ca="1">IF(ISBLANK(INDIRECT(ADDRESS(K36*2+2,3))),"",INDIRECT(ADDRESS(K36*2+2,3)))</f>
        <v>Алкина</v>
      </c>
      <c r="I36" s="53"/>
      <c r="J36" s="53"/>
      <c r="K36" s="6">
        <v>4</v>
      </c>
      <c r="L36" s="27" t="s">
        <v>6</v>
      </c>
      <c r="M36" s="28">
        <v>2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Жилин</v>
      </c>
      <c r="D37" s="53"/>
      <c r="E37" s="54"/>
      <c r="F37" s="25">
        <v>6</v>
      </c>
      <c r="G37" s="26">
        <v>13</v>
      </c>
      <c r="H37" s="55" t="str">
        <f ca="1">IF(ISBLANK(INDIRECT(ADDRESS(K37*2+2,3))),"",INDIRECT(ADDRESS(K37*2+2,3)))</f>
        <v>Денисов</v>
      </c>
      <c r="I37" s="53"/>
      <c r="J37" s="53"/>
      <c r="K37" s="6">
        <v>3</v>
      </c>
      <c r="L37" s="27" t="s">
        <v>6</v>
      </c>
      <c r="M37" s="28">
        <v>1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Денисов</v>
      </c>
      <c r="D40" s="53"/>
      <c r="E40" s="54"/>
      <c r="F40" s="25">
        <v>13</v>
      </c>
      <c r="G40" s="26">
        <v>12</v>
      </c>
      <c r="H40" s="55" t="str">
        <f ca="1">IF(ISBLANK(INDIRECT(ADDRESS(K40*2+2,3))),"",INDIRECT(ADDRESS(K40*2+2,3)))</f>
        <v>Стрельчук</v>
      </c>
      <c r="I40" s="53"/>
      <c r="J40" s="53"/>
      <c r="K40" s="6">
        <v>6</v>
      </c>
      <c r="L40" s="27" t="s">
        <v>6</v>
      </c>
      <c r="M40" s="28">
        <v>4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Алкина</v>
      </c>
      <c r="D41" s="53"/>
      <c r="E41" s="54"/>
      <c r="F41" s="25">
        <v>5</v>
      </c>
      <c r="G41" s="26">
        <v>12</v>
      </c>
      <c r="H41" s="55" t="str">
        <f ca="1">IF(ISBLANK(INDIRECT(ADDRESS(K41*2+2,3))),"",INDIRECT(ADDRESS(K41*2+2,3)))</f>
        <v>Жилин</v>
      </c>
      <c r="I41" s="53"/>
      <c r="J41" s="53"/>
      <c r="K41" s="6">
        <v>2</v>
      </c>
      <c r="L41" s="27" t="s">
        <v>6</v>
      </c>
      <c r="M41" s="28">
        <v>5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Артюхина</v>
      </c>
      <c r="D42" s="53"/>
      <c r="E42" s="54"/>
      <c r="F42" s="25">
        <v>10</v>
      </c>
      <c r="G42" s="26">
        <v>7</v>
      </c>
      <c r="H42" s="55" t="str">
        <f ca="1">IF(ISBLANK(INDIRECT(ADDRESS(K42*2+2,3))),"",INDIRECT(ADDRESS(K42*2+2,3)))</f>
        <v>Гулинин</v>
      </c>
      <c r="I42" s="53"/>
      <c r="J42" s="53"/>
      <c r="K42" s="6">
        <v>1</v>
      </c>
      <c r="L42" s="27" t="s">
        <v>6</v>
      </c>
      <c r="M42" s="28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selection activeCell="P23" sqref="P23"/>
    </sheetView>
  </sheetViews>
  <sheetFormatPr defaultRowHeight="15" x14ac:dyDescent="0.25"/>
  <cols>
    <col min="1" max="1" width="9.140625" style="33" customWidth="1"/>
    <col min="2" max="4" width="9.140625" style="28" customWidth="1"/>
    <col min="5" max="5" width="9.140625" style="33" customWidth="1"/>
    <col min="6" max="17" width="9.140625" style="28" customWidth="1"/>
    <col min="18" max="16384" width="9.140625" style="28"/>
  </cols>
  <sheetData>
    <row r="1" spans="1:13" ht="59.25" customHeight="1" x14ac:dyDescent="0.25">
      <c r="B1" s="78" t="s">
        <v>143</v>
      </c>
      <c r="C1" s="78"/>
      <c r="D1" s="78"/>
      <c r="E1" s="78"/>
      <c r="F1" s="78"/>
      <c r="G1" s="78"/>
      <c r="H1" s="78"/>
      <c r="I1" s="78"/>
      <c r="J1" s="78"/>
      <c r="K1" s="78"/>
      <c r="L1" s="38" t="s">
        <v>144</v>
      </c>
    </row>
    <row r="4" spans="1:13" ht="15" customHeight="1" x14ac:dyDescent="0.25">
      <c r="A4" s="33" t="s">
        <v>145</v>
      </c>
      <c r="B4" s="121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Тихонов</v>
      </c>
      <c r="C4" s="122"/>
      <c r="D4" s="39">
        <v>13</v>
      </c>
      <c r="E4" s="40"/>
    </row>
    <row r="5" spans="1:13" ht="15" customHeight="1" x14ac:dyDescent="0.25">
      <c r="A5" s="33">
        <v>2</v>
      </c>
      <c r="C5" s="41"/>
      <c r="E5" s="42"/>
    </row>
    <row r="6" spans="1:13" ht="15" customHeight="1" x14ac:dyDescent="0.25">
      <c r="B6" s="27" t="s">
        <v>6</v>
      </c>
      <c r="C6" s="41">
        <v>1</v>
      </c>
      <c r="E6" s="43"/>
      <c r="F6" s="124" t="str">
        <f ca="1">IF(ISBLANK(D4),"",IF(D4&gt;D8,B4,B8))</f>
        <v>Тихонов</v>
      </c>
      <c r="G6" s="122"/>
      <c r="H6" s="39">
        <v>13</v>
      </c>
      <c r="I6" s="44"/>
    </row>
    <row r="7" spans="1:13" ht="15" customHeight="1" x14ac:dyDescent="0.25">
      <c r="E7" s="43"/>
      <c r="I7" s="45"/>
    </row>
    <row r="8" spans="1:13" ht="15" customHeight="1" x14ac:dyDescent="0.25">
      <c r="A8" s="33" t="s">
        <v>146</v>
      </c>
      <c r="B8" s="121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Борисов</v>
      </c>
      <c r="C8" s="122"/>
      <c r="D8" s="39">
        <v>8</v>
      </c>
      <c r="E8" s="46"/>
      <c r="I8" s="47"/>
    </row>
    <row r="9" spans="1:13" ht="15" customHeight="1" x14ac:dyDescent="0.25">
      <c r="A9" s="33">
        <v>3</v>
      </c>
      <c r="I9" s="47"/>
    </row>
    <row r="10" spans="1:13" ht="15" customHeight="1" x14ac:dyDescent="0.25">
      <c r="G10" s="27" t="s">
        <v>6</v>
      </c>
      <c r="H10" s="41">
        <v>3</v>
      </c>
      <c r="I10" s="47"/>
      <c r="J10" s="124" t="str">
        <f ca="1">IF(ISBLANK(H6),"",IF(H6&gt;H14,F6,F14))</f>
        <v>Тихонов</v>
      </c>
      <c r="K10" s="121"/>
      <c r="L10" s="39">
        <v>6</v>
      </c>
      <c r="M10" s="44"/>
    </row>
    <row r="11" spans="1:13" ht="15" customHeight="1" x14ac:dyDescent="0.25">
      <c r="I11" s="47"/>
      <c r="M11" s="45"/>
    </row>
    <row r="12" spans="1:13" ht="15" customHeight="1" x14ac:dyDescent="0.25">
      <c r="B12" s="48"/>
      <c r="C12" s="48"/>
      <c r="D12" s="48"/>
      <c r="E12" s="49"/>
      <c r="I12" s="47"/>
      <c r="M12" s="47"/>
    </row>
    <row r="13" spans="1:13" ht="15" customHeight="1" x14ac:dyDescent="0.25">
      <c r="B13" s="48"/>
      <c r="C13" s="48"/>
      <c r="D13" s="48"/>
      <c r="E13" s="49"/>
      <c r="I13" s="47"/>
      <c r="M13" s="47"/>
    </row>
    <row r="14" spans="1:13" ht="15" customHeight="1" x14ac:dyDescent="0.25">
      <c r="B14" s="48"/>
      <c r="C14" s="48"/>
      <c r="D14" s="48"/>
      <c r="E14" s="33" t="s">
        <v>147</v>
      </c>
      <c r="F14" s="121" t="str">
        <f ca="1">IF(LEFT(E15,1)="-",IF(ISBLANK(INDIRECT(ADDRESS(2^MID(E15,2,1)+2+(MID(E15,3,2)-1)*2^(MID(E15,2,1)+2),MID(E15,2,1)*4,,,E14))),"",IF(INDIRECT(ADDRESS(2^MID(E15,2,1)+2+(MID(E15,3,2)-1)*2^(MID(E15,2,1)+2),MID(E15,2,1)*4,,,E14))&gt;INDIRECT(ADDRESS(2^(1+MID(E15,2,1))+2^MID(E15,2,1)+2+(MID(E15,3,2)-1)*2^(MID(E15,2,1)+2),MID(E15,2,1)*4,,,E14)),INDIRECT(ADDRESS(2^(1+MID(E15,2,1))+2^MID(E15,2,1)+2+(MID(E15,3,2)-1)*2^(MID(E15,2,1)+2),MID(E15,2,1)*4-2,,,E14)),INDIRECT(ADDRESS(2^MID(E15,2,1)+2+(MID(E15,3,2)-1)*2^(MID(E15,2,1)+2),MID(E15,2,1)*4-2,,,E14)))),IF(LEFT(E14,1)="X",IFERROR(INDIRECT(ADDRESS(MATCH(E15,OFFSET(INDIRECT(ADDRESS(1,3,,,E14)),0,0,200,1),0),2,,,E14)),""),IFERROR(INDIRECT(ADDRESS(MATCH(E15,OFFSET(INDIRECT(ADDRESS(3,2,,,E14)),1,6+MAX(OFFSET(INDIRECT(ADDRESS(3,2,,,E14)),0,0,1,20)),2*MAX(OFFSET(INDIRECT(ADDRESS(3,2,,,E14)),0,0,1,20)),1),0)+3,3,,,E14)),"")))</f>
        <v>Денисов</v>
      </c>
      <c r="G14" s="122"/>
      <c r="H14" s="39">
        <v>3</v>
      </c>
      <c r="I14" s="50"/>
      <c r="L14" s="41"/>
      <c r="M14" s="47"/>
    </row>
    <row r="15" spans="1:13" ht="15" customHeight="1" x14ac:dyDescent="0.25">
      <c r="B15" s="48"/>
      <c r="C15" s="48"/>
      <c r="D15" s="48"/>
      <c r="E15" s="49">
        <v>1</v>
      </c>
      <c r="M15" s="47"/>
    </row>
    <row r="16" spans="1:13" ht="15" customHeight="1" x14ac:dyDescent="0.25">
      <c r="B16" s="48"/>
      <c r="C16" s="48"/>
      <c r="D16" s="48"/>
      <c r="E16" s="49"/>
      <c r="M16" s="47"/>
    </row>
    <row r="17" spans="1:17" ht="15" customHeight="1" x14ac:dyDescent="0.25">
      <c r="M17" s="47"/>
    </row>
    <row r="18" spans="1:17" ht="15" customHeight="1" x14ac:dyDescent="0.25">
      <c r="K18" s="27" t="s">
        <v>6</v>
      </c>
      <c r="L18" s="41">
        <v>1</v>
      </c>
      <c r="M18" s="47"/>
      <c r="N18" s="124" t="str">
        <f ca="1">IF(ISBLANK(L10),"",IF(L10&gt;L26,J10,J26))</f>
        <v>Артюхина</v>
      </c>
      <c r="O18" s="121"/>
      <c r="P18" s="51">
        <v>10</v>
      </c>
      <c r="Q18" s="44"/>
    </row>
    <row r="19" spans="1:17" ht="15" customHeight="1" x14ac:dyDescent="0.25">
      <c r="M19" s="47"/>
      <c r="P19" s="52"/>
      <c r="Q19" s="45"/>
    </row>
    <row r="20" spans="1:17" ht="15" customHeight="1" x14ac:dyDescent="0.25">
      <c r="A20" s="33" t="s">
        <v>148</v>
      </c>
      <c r="B20" s="121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Гришков</v>
      </c>
      <c r="C20" s="122"/>
      <c r="D20" s="39">
        <v>9</v>
      </c>
      <c r="E20" s="40"/>
      <c r="M20" s="47"/>
      <c r="P20" s="48"/>
      <c r="Q20" s="47"/>
    </row>
    <row r="21" spans="1:17" ht="15" customHeight="1" x14ac:dyDescent="0.25">
      <c r="A21" s="33">
        <v>2</v>
      </c>
      <c r="E21" s="42"/>
      <c r="M21" s="47"/>
      <c r="P21" s="48"/>
      <c r="Q21" s="47"/>
    </row>
    <row r="22" spans="1:17" ht="15" customHeight="1" x14ac:dyDescent="0.25">
      <c r="B22" s="27" t="s">
        <v>6</v>
      </c>
      <c r="C22" s="41">
        <v>2</v>
      </c>
      <c r="E22" s="43"/>
      <c r="F22" s="124" t="str">
        <f ca="1">IF(ISBLANK(D20),"",IF(D20&gt;D24,B20,B24))</f>
        <v>Артюхина</v>
      </c>
      <c r="G22" s="122"/>
      <c r="H22" s="39">
        <v>13</v>
      </c>
      <c r="I22" s="44"/>
      <c r="M22" s="47"/>
      <c r="P22" s="48"/>
      <c r="Q22" s="47"/>
    </row>
    <row r="23" spans="1:17" ht="15" customHeight="1" x14ac:dyDescent="0.25">
      <c r="E23" s="43"/>
      <c r="I23" s="45"/>
      <c r="M23" s="47"/>
      <c r="P23" s="48"/>
      <c r="Q23" s="47"/>
    </row>
    <row r="24" spans="1:17" ht="15" customHeight="1" x14ac:dyDescent="0.25">
      <c r="A24" s="33" t="s">
        <v>147</v>
      </c>
      <c r="B24" s="121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Артюхина</v>
      </c>
      <c r="C24" s="122"/>
      <c r="D24" s="39">
        <v>13</v>
      </c>
      <c r="E24" s="46"/>
      <c r="I24" s="47"/>
      <c r="M24" s="47"/>
      <c r="P24" s="48"/>
      <c r="Q24" s="47"/>
    </row>
    <row r="25" spans="1:17" ht="15" customHeight="1" x14ac:dyDescent="0.25">
      <c r="A25" s="33">
        <v>3</v>
      </c>
      <c r="I25" s="47"/>
      <c r="M25" s="47"/>
      <c r="P25" s="48"/>
      <c r="Q25" s="47"/>
    </row>
    <row r="26" spans="1:17" ht="15" customHeight="1" x14ac:dyDescent="0.25">
      <c r="G26" s="27" t="s">
        <v>6</v>
      </c>
      <c r="H26" s="41">
        <v>4</v>
      </c>
      <c r="I26" s="47"/>
      <c r="J26" s="124" t="str">
        <f ca="1">IF(ISBLANK(H22),"",IF(H22&gt;H30,F22,F30))</f>
        <v>Артюхина</v>
      </c>
      <c r="K26" s="122"/>
      <c r="L26" s="39">
        <v>13</v>
      </c>
      <c r="M26" s="50"/>
      <c r="P26" s="48"/>
      <c r="Q26" s="47"/>
    </row>
    <row r="27" spans="1:17" ht="15" customHeight="1" x14ac:dyDescent="0.25">
      <c r="E27" s="33" t="s">
        <v>40</v>
      </c>
      <c r="I27" s="47"/>
      <c r="P27" s="48"/>
      <c r="Q27" s="47"/>
    </row>
    <row r="28" spans="1:17" ht="15" customHeight="1" x14ac:dyDescent="0.25">
      <c r="B28" s="48"/>
      <c r="C28" s="48"/>
      <c r="D28" s="48"/>
      <c r="E28" s="49"/>
      <c r="I28" s="47"/>
      <c r="P28" s="48"/>
      <c r="Q28" s="47"/>
    </row>
    <row r="29" spans="1:17" ht="15" customHeight="1" x14ac:dyDescent="0.25">
      <c r="B29" s="48"/>
      <c r="C29" s="48"/>
      <c r="D29" s="48"/>
      <c r="E29" s="49"/>
      <c r="I29" s="47"/>
      <c r="P29" s="48"/>
      <c r="Q29" s="47"/>
    </row>
    <row r="30" spans="1:17" ht="15" customHeight="1" x14ac:dyDescent="0.25">
      <c r="B30" s="48"/>
      <c r="C30" s="48"/>
      <c r="D30" s="48"/>
      <c r="E30" s="33" t="s">
        <v>146</v>
      </c>
      <c r="F30" s="121" t="str">
        <f ca="1">IF(LEFT(E31,1)="-",IF(ISBLANK(INDIRECT(ADDRESS(2^MID(E31,2,1)+2+(MID(E31,3,2)-1)*2^(MID(E31,2,1)+2),MID(E31,2,1)*4,,,E30))),"",IF(INDIRECT(ADDRESS(2^MID(E31,2,1)+2+(MID(E31,3,2)-1)*2^(MID(E31,2,1)+2),MID(E31,2,1)*4,,,E30))&gt;INDIRECT(ADDRESS(2^(1+MID(E31,2,1))+2^MID(E31,2,1)+2+(MID(E31,3,2)-1)*2^(MID(E31,2,1)+2),MID(E31,2,1)*4,,,E30)),INDIRECT(ADDRESS(2^(1+MID(E31,2,1))+2^MID(E31,2,1)+2+(MID(E31,3,2)-1)*2^(MID(E31,2,1)+2),MID(E31,2,1)*4-2,,,E30)),INDIRECT(ADDRESS(2^MID(E31,2,1)+2+(MID(E31,3,2)-1)*2^(MID(E31,2,1)+2),MID(E31,2,1)*4-2,,,E30)))),IF(LEFT(E30,1)="X",IFERROR(INDIRECT(ADDRESS(MATCH(E31,OFFSET(INDIRECT(ADDRESS(1,3,,,E30)),0,0,200,1),0),2,,,E30)),""),IFERROR(INDIRECT(ADDRESS(MATCH(E31,OFFSET(INDIRECT(ADDRESS(3,2,,,E30)),1,6+MAX(OFFSET(INDIRECT(ADDRESS(3,2,,,E30)),0,0,1,20)),2*MAX(OFFSET(INDIRECT(ADDRESS(3,2,,,E30)),0,0,1,20)),1),0)+3,3,,,E30)),"")))</f>
        <v>Осокин</v>
      </c>
      <c r="G30" s="122"/>
      <c r="H30" s="39">
        <v>12</v>
      </c>
      <c r="I30" s="50"/>
      <c r="P30" s="48"/>
      <c r="Q30" s="47"/>
    </row>
    <row r="31" spans="1:17" ht="15" customHeight="1" x14ac:dyDescent="0.25">
      <c r="B31" s="48"/>
      <c r="C31" s="48"/>
      <c r="D31" s="48"/>
      <c r="E31" s="49">
        <v>1</v>
      </c>
      <c r="P31" s="48"/>
      <c r="Q31" s="47"/>
    </row>
    <row r="32" spans="1:17" ht="15" customHeight="1" x14ac:dyDescent="0.25">
      <c r="B32" s="48"/>
      <c r="C32" s="48"/>
      <c r="D32" s="48"/>
      <c r="E32" s="49"/>
      <c r="P32" s="48"/>
      <c r="Q32" s="47"/>
    </row>
    <row r="33" spans="1:19" ht="15" customHeight="1" x14ac:dyDescent="0.25">
      <c r="P33" s="48"/>
      <c r="Q33" s="47"/>
    </row>
    <row r="34" spans="1:19" ht="15" customHeight="1" x14ac:dyDescent="0.25">
      <c r="O34" s="27" t="s">
        <v>6</v>
      </c>
      <c r="P34" s="41" t="s">
        <v>149</v>
      </c>
      <c r="Q34" s="47"/>
      <c r="R34" s="124" t="str">
        <f ca="1">IF(ISBLANK(P18),"",IF(P18&gt;P50,N18,N50))</f>
        <v>Судник</v>
      </c>
      <c r="S34" s="121"/>
    </row>
    <row r="35" spans="1:19" ht="15" customHeight="1" x14ac:dyDescent="0.25">
      <c r="P35" s="48"/>
      <c r="Q35" s="47"/>
    </row>
    <row r="36" spans="1:19" ht="15" customHeight="1" x14ac:dyDescent="0.25">
      <c r="A36" s="33" t="s">
        <v>146</v>
      </c>
      <c r="B36" s="121" t="str">
        <f ca="1">IF(LEFT(A37,1)="-",IF(ISBLANK(INDIRECT(ADDRESS(2^MID(A37,2,1)+2+(MID(A37,3,2)-1)*2^(MID(A37,2,1)+2),MID(A37,2,1)*4,,,A36))),"",IF(INDIRECT(ADDRESS(2^MID(A37,2,1)+2+(MID(A37,3,2)-1)*2^(MID(A37,2,1)+2),MID(A37,2,1)*4,,,A36))&gt;INDIRECT(ADDRESS(2^(1+MID(A37,2,1))+2^MID(A37,2,1)+2+(MID(A37,3,2)-1)*2^(MID(A37,2,1)+2),MID(A37,2,1)*4,,,A36)),INDIRECT(ADDRESS(2^(1+MID(A37,2,1))+2^MID(A37,2,1)+2+(MID(A37,3,2)-1)*2^(MID(A37,2,1)+2),MID(A37,2,1)*4-2,,,A36)),INDIRECT(ADDRESS(2^MID(A37,2,1)+2+(MID(A37,3,2)-1)*2^(MID(A37,2,1)+2),MID(A37,2,1)*4-2,,,A36)))),IF(LEFT(A36,1)="X",IFERROR(INDIRECT(ADDRESS(MATCH(A37,OFFSET(INDIRECT(ADDRESS(1,3,,,A36)),0,0,200,1),0),2,,,A36)),""),IFERROR(INDIRECT(ADDRESS(MATCH(A37,OFFSET(INDIRECT(ADDRESS(3,2,,,A36)),1,6+MAX(OFFSET(INDIRECT(ADDRESS(3,2,,,A36)),0,0,1,20)),2*MAX(OFFSET(INDIRECT(ADDRESS(3,2,,,A36)),0,0,1,20)),1),0)+3,3,,,A36)),"")))</f>
        <v>Ялынский</v>
      </c>
      <c r="C36" s="122"/>
      <c r="D36" s="39">
        <v>13</v>
      </c>
      <c r="E36" s="40"/>
      <c r="P36" s="48"/>
      <c r="Q36" s="47"/>
    </row>
    <row r="37" spans="1:19" ht="15" customHeight="1" x14ac:dyDescent="0.25">
      <c r="A37" s="33">
        <v>2</v>
      </c>
      <c r="E37" s="42"/>
      <c r="P37" s="48"/>
      <c r="Q37" s="47"/>
    </row>
    <row r="38" spans="1:19" ht="15" customHeight="1" x14ac:dyDescent="0.25">
      <c r="B38" s="27" t="s">
        <v>6</v>
      </c>
      <c r="C38" s="41">
        <v>3</v>
      </c>
      <c r="E38" s="43"/>
      <c r="F38" s="124" t="str">
        <f ca="1">IF(ISBLANK(D36),"",IF(D36&gt;D40,B36,B40))</f>
        <v>Ялынский</v>
      </c>
      <c r="G38" s="122"/>
      <c r="H38" s="39">
        <v>11</v>
      </c>
      <c r="I38" s="44"/>
      <c r="P38" s="48"/>
      <c r="Q38" s="47"/>
    </row>
    <row r="39" spans="1:19" ht="15" customHeight="1" x14ac:dyDescent="0.25">
      <c r="E39" s="43"/>
      <c r="I39" s="45"/>
      <c r="P39" s="48"/>
      <c r="Q39" s="47"/>
    </row>
    <row r="40" spans="1:19" ht="15" customHeight="1" x14ac:dyDescent="0.25">
      <c r="A40" s="33" t="s">
        <v>145</v>
      </c>
      <c r="B40" s="121" t="str">
        <f ca="1">IF(LEFT(A41,1)="-",IF(ISBLANK(INDIRECT(ADDRESS(2^MID(A41,2,1)+2+(MID(A41,3,2)-1)*2^(MID(A41,2,1)+2),MID(A41,2,1)*4,,,A40))),"",IF(INDIRECT(ADDRESS(2^MID(A41,2,1)+2+(MID(A41,3,2)-1)*2^(MID(A41,2,1)+2),MID(A41,2,1)*4,,,A40))&gt;INDIRECT(ADDRESS(2^(1+MID(A41,2,1))+2^MID(A41,2,1)+2+(MID(A41,3,2)-1)*2^(MID(A41,2,1)+2),MID(A41,2,1)*4,,,A40)),INDIRECT(ADDRESS(2^(1+MID(A41,2,1))+2^MID(A41,2,1)+2+(MID(A41,3,2)-1)*2^(MID(A41,2,1)+2),MID(A41,2,1)*4-2,,,A40)),INDIRECT(ADDRESS(2^MID(A41,2,1)+2+(MID(A41,3,2)-1)*2^(MID(A41,2,1)+2),MID(A41,2,1)*4-2,,,A40)))),IF(LEFT(A40,1)="X",IFERROR(INDIRECT(ADDRESS(MATCH(A41,OFFSET(INDIRECT(ADDRESS(1,3,,,A40)),0,0,200,1),0),2,,,A40)),""),IFERROR(INDIRECT(ADDRESS(MATCH(A41,OFFSET(INDIRECT(ADDRESS(3,2,,,A40)),1,6+MAX(OFFSET(INDIRECT(ADDRESS(3,2,,,A40)),0,0,1,20)),2*MAX(OFFSET(INDIRECT(ADDRESS(3,2,,,A40)),0,0,1,20)),1),0)+3,3,,,A40)),"")))</f>
        <v>Шахов</v>
      </c>
      <c r="C40" s="122"/>
      <c r="D40" s="39">
        <v>9</v>
      </c>
      <c r="E40" s="46"/>
      <c r="I40" s="47"/>
      <c r="P40" s="48"/>
      <c r="Q40" s="47"/>
    </row>
    <row r="41" spans="1:19" ht="15" customHeight="1" x14ac:dyDescent="0.25">
      <c r="A41" s="33">
        <v>3</v>
      </c>
      <c r="I41" s="47"/>
      <c r="P41" s="48"/>
      <c r="Q41" s="47"/>
    </row>
    <row r="42" spans="1:19" ht="15" customHeight="1" x14ac:dyDescent="0.25">
      <c r="G42" s="27" t="s">
        <v>6</v>
      </c>
      <c r="H42" s="41">
        <v>2</v>
      </c>
      <c r="I42" s="47"/>
      <c r="J42" s="124" t="str">
        <f ca="1">IF(ISBLANK(H38),"",IF(H38&gt;H46,F38,F46))</f>
        <v>Судник</v>
      </c>
      <c r="K42" s="121"/>
      <c r="L42" s="39">
        <v>13</v>
      </c>
      <c r="M42" s="44"/>
      <c r="P42" s="48"/>
      <c r="Q42" s="47"/>
    </row>
    <row r="43" spans="1:19" ht="15" customHeight="1" x14ac:dyDescent="0.25">
      <c r="H43" s="41"/>
      <c r="I43" s="47"/>
      <c r="M43" s="45"/>
      <c r="P43" s="48"/>
      <c r="Q43" s="47"/>
    </row>
    <row r="44" spans="1:19" ht="15" customHeight="1" x14ac:dyDescent="0.25">
      <c r="B44" s="48"/>
      <c r="C44" s="48"/>
      <c r="D44" s="48"/>
      <c r="E44" s="49"/>
      <c r="I44" s="47"/>
      <c r="M44" s="47"/>
      <c r="P44" s="48"/>
      <c r="Q44" s="47"/>
    </row>
    <row r="45" spans="1:19" ht="15" customHeight="1" x14ac:dyDescent="0.25">
      <c r="B45" s="48"/>
      <c r="C45" s="48"/>
      <c r="D45" s="48"/>
      <c r="E45" s="49"/>
      <c r="I45" s="47"/>
      <c r="M45" s="47"/>
      <c r="P45" s="48"/>
      <c r="Q45" s="47"/>
    </row>
    <row r="46" spans="1:19" ht="15" customHeight="1" x14ac:dyDescent="0.25">
      <c r="B46" s="48"/>
      <c r="C46" s="48"/>
      <c r="D46" s="48"/>
      <c r="E46" s="33" t="s">
        <v>148</v>
      </c>
      <c r="F46" s="121" t="str">
        <f ca="1">IF(LEFT(E47,1)="-",IF(ISBLANK(INDIRECT(ADDRESS(2^MID(E47,2,1)+2+(MID(E47,3,2)-1)*2^(MID(E47,2,1)+2),MID(E47,2,1)*4,,,E46))),"",IF(INDIRECT(ADDRESS(2^MID(E47,2,1)+2+(MID(E47,3,2)-1)*2^(MID(E47,2,1)+2),MID(E47,2,1)*4,,,E46))&gt;INDIRECT(ADDRESS(2^(1+MID(E47,2,1))+2^MID(E47,2,1)+2+(MID(E47,3,2)-1)*2^(MID(E47,2,1)+2),MID(E47,2,1)*4,,,E46)),INDIRECT(ADDRESS(2^(1+MID(E47,2,1))+2^MID(E47,2,1)+2+(MID(E47,3,2)-1)*2^(MID(E47,2,1)+2),MID(E47,2,1)*4-2,,,E46)),INDIRECT(ADDRESS(2^MID(E47,2,1)+2+(MID(E47,3,2)-1)*2^(MID(E47,2,1)+2),MID(E47,2,1)*4-2,,,E46)))),IF(LEFT(E46,1)="X",IFERROR(INDIRECT(ADDRESS(MATCH(E47,OFFSET(INDIRECT(ADDRESS(1,3,,,E46)),0,0,200,1),0),2,,,E46)),""),IFERROR(INDIRECT(ADDRESS(MATCH(E47,OFFSET(INDIRECT(ADDRESS(3,2,,,E46)),1,6+MAX(OFFSET(INDIRECT(ADDRESS(3,2,,,E46)),0,0,1,20)),2*MAX(OFFSET(INDIRECT(ADDRESS(3,2,,,E46)),0,0,1,20)),1),0)+3,3,,,E46)),"")))</f>
        <v>Судник</v>
      </c>
      <c r="G46" s="122"/>
      <c r="H46" s="39">
        <v>13</v>
      </c>
      <c r="I46" s="50"/>
      <c r="M46" s="47"/>
      <c r="P46" s="48"/>
      <c r="Q46" s="47"/>
    </row>
    <row r="47" spans="1:19" ht="15" customHeight="1" x14ac:dyDescent="0.25">
      <c r="B47" s="48"/>
      <c r="C47" s="48"/>
      <c r="D47" s="48"/>
      <c r="E47" s="49">
        <v>1</v>
      </c>
      <c r="M47" s="47"/>
      <c r="P47" s="48"/>
      <c r="Q47" s="47"/>
    </row>
    <row r="48" spans="1:19" ht="15" customHeight="1" x14ac:dyDescent="0.25">
      <c r="B48" s="48"/>
      <c r="C48" s="48"/>
      <c r="D48" s="48"/>
      <c r="E48" s="49"/>
      <c r="M48" s="47"/>
      <c r="P48" s="48"/>
      <c r="Q48" s="47"/>
    </row>
    <row r="49" spans="1:17" ht="15" customHeight="1" x14ac:dyDescent="0.25">
      <c r="M49" s="47"/>
      <c r="P49" s="48"/>
      <c r="Q49" s="47"/>
    </row>
    <row r="50" spans="1:17" ht="15" customHeight="1" x14ac:dyDescent="0.25">
      <c r="K50" s="27" t="s">
        <v>6</v>
      </c>
      <c r="L50" s="41">
        <v>2</v>
      </c>
      <c r="M50" s="47"/>
      <c r="N50" s="124" t="str">
        <f ca="1">IF(ISBLANK(L42),"",IF(L42&gt;L58,J42,J58))</f>
        <v>Судник</v>
      </c>
      <c r="O50" s="121"/>
      <c r="P50" s="51">
        <v>13</v>
      </c>
      <c r="Q50" s="50"/>
    </row>
    <row r="51" spans="1:17" ht="15" customHeight="1" x14ac:dyDescent="0.25">
      <c r="M51" s="47"/>
    </row>
    <row r="52" spans="1:17" ht="15" customHeight="1" x14ac:dyDescent="0.25">
      <c r="A52" s="33" t="s">
        <v>147</v>
      </c>
      <c r="B52" s="121" t="str">
        <f ca="1">IF(LEFT(A53,1)="-",IF(ISBLANK(INDIRECT(ADDRESS(2^MID(A53,2,1)+2+(MID(A53,3,2)-1)*2^(MID(A53,2,1)+2),MID(A53,2,1)*4,,,A52))),"",IF(INDIRECT(ADDRESS(2^MID(A53,2,1)+2+(MID(A53,3,2)-1)*2^(MID(A53,2,1)+2),MID(A53,2,1)*4,,,A52))&gt;INDIRECT(ADDRESS(2^(1+MID(A53,2,1))+2^MID(A53,2,1)+2+(MID(A53,3,2)-1)*2^(MID(A53,2,1)+2),MID(A53,2,1)*4,,,A52)),INDIRECT(ADDRESS(2^(1+MID(A53,2,1))+2^MID(A53,2,1)+2+(MID(A53,3,2)-1)*2^(MID(A53,2,1)+2),MID(A53,2,1)*4-2,,,A52)),INDIRECT(ADDRESS(2^MID(A53,2,1)+2+(MID(A53,3,2)-1)*2^(MID(A53,2,1)+2),MID(A53,2,1)*4-2,,,A52)))),IF(LEFT(A52,1)="X",IFERROR(INDIRECT(ADDRESS(MATCH(A53,OFFSET(INDIRECT(ADDRESS(1,3,,,A52)),0,0,200,1),0),2,,,A52)),""),IFERROR(INDIRECT(ADDRESS(MATCH(A53,OFFSET(INDIRECT(ADDRESS(3,2,,,A52)),1,6+MAX(OFFSET(INDIRECT(ADDRESS(3,2,,,A52)),0,0,1,20)),2*MAX(OFFSET(INDIRECT(ADDRESS(3,2,,,A52)),0,0,1,20)),1),0)+3,3,,,A52)),"")))</f>
        <v>Жилин</v>
      </c>
      <c r="C52" s="122"/>
      <c r="D52" s="39">
        <v>12</v>
      </c>
      <c r="E52" s="40"/>
      <c r="M52" s="47"/>
    </row>
    <row r="53" spans="1:17" ht="15" customHeight="1" x14ac:dyDescent="0.25">
      <c r="A53" s="33">
        <v>2</v>
      </c>
      <c r="E53" s="42"/>
      <c r="M53" s="47"/>
    </row>
    <row r="54" spans="1:17" ht="15" customHeight="1" x14ac:dyDescent="0.25">
      <c r="B54" s="27" t="s">
        <v>6</v>
      </c>
      <c r="C54" s="41">
        <v>4</v>
      </c>
      <c r="E54" s="43"/>
      <c r="F54" s="124" t="str">
        <f ca="1">IF(ISBLANK(D52),"",IF(D52&gt;D56,B52,B56))</f>
        <v>Уткин</v>
      </c>
      <c r="G54" s="122"/>
      <c r="H54" s="39">
        <v>13</v>
      </c>
      <c r="I54" s="44"/>
      <c r="M54" s="47"/>
    </row>
    <row r="55" spans="1:17" ht="15" customHeight="1" x14ac:dyDescent="0.25">
      <c r="E55" s="43"/>
      <c r="I55" s="45"/>
      <c r="M55" s="47"/>
    </row>
    <row r="56" spans="1:17" ht="15" customHeight="1" x14ac:dyDescent="0.25">
      <c r="A56" s="33" t="s">
        <v>148</v>
      </c>
      <c r="B56" s="121" t="str">
        <f ca="1">IF(LEFT(A57,1)="-",IF(ISBLANK(INDIRECT(ADDRESS(2^MID(A57,2,1)+2+(MID(A57,3,2)-1)*2^(MID(A57,2,1)+2),MID(A57,2,1)*4,,,A56))),"",IF(INDIRECT(ADDRESS(2^MID(A57,2,1)+2+(MID(A57,3,2)-1)*2^(MID(A57,2,1)+2),MID(A57,2,1)*4,,,A56))&gt;INDIRECT(ADDRESS(2^(1+MID(A57,2,1))+2^MID(A57,2,1)+2+(MID(A57,3,2)-1)*2^(MID(A57,2,1)+2),MID(A57,2,1)*4,,,A56)),INDIRECT(ADDRESS(2^(1+MID(A57,2,1))+2^MID(A57,2,1)+2+(MID(A57,3,2)-1)*2^(MID(A57,2,1)+2),MID(A57,2,1)*4-2,,,A56)),INDIRECT(ADDRESS(2^MID(A57,2,1)+2+(MID(A57,3,2)-1)*2^(MID(A57,2,1)+2),MID(A57,2,1)*4-2,,,A56)))),IF(LEFT(A56,1)="X",IFERROR(INDIRECT(ADDRESS(MATCH(A57,OFFSET(INDIRECT(ADDRESS(1,3,,,A56)),0,0,200,1),0),2,,,A56)),""),IFERROR(INDIRECT(ADDRESS(MATCH(A57,OFFSET(INDIRECT(ADDRESS(3,2,,,A56)),1,6+MAX(OFFSET(INDIRECT(ADDRESS(3,2,,,A56)),0,0,1,20)),2*MAX(OFFSET(INDIRECT(ADDRESS(3,2,,,A56)),0,0,1,20)),1),0)+3,3,,,A56)),"")))</f>
        <v>Уткин</v>
      </c>
      <c r="C56" s="122"/>
      <c r="D56" s="39">
        <v>13</v>
      </c>
      <c r="E56" s="46"/>
      <c r="I56" s="47"/>
      <c r="M56" s="47"/>
    </row>
    <row r="57" spans="1:17" ht="15" customHeight="1" x14ac:dyDescent="0.25">
      <c r="A57" s="33">
        <v>3</v>
      </c>
      <c r="I57" s="47"/>
      <c r="M57" s="47"/>
    </row>
    <row r="58" spans="1:17" ht="15" customHeight="1" x14ac:dyDescent="0.25">
      <c r="G58" s="27" t="s">
        <v>6</v>
      </c>
      <c r="H58" s="41">
        <v>1</v>
      </c>
      <c r="I58" s="47"/>
      <c r="J58" s="124" t="str">
        <f ca="1">IF(ISBLANK(H54),"",IF(H54&gt;H62,F54,F62))</f>
        <v>Уткин</v>
      </c>
      <c r="K58" s="122"/>
      <c r="L58" s="39">
        <v>11</v>
      </c>
      <c r="M58" s="50"/>
    </row>
    <row r="59" spans="1:17" ht="15" customHeight="1" x14ac:dyDescent="0.25">
      <c r="I59" s="47"/>
      <c r="L59" s="28" t="s">
        <v>40</v>
      </c>
    </row>
    <row r="60" spans="1:17" ht="15" customHeight="1" x14ac:dyDescent="0.25">
      <c r="B60" s="48"/>
      <c r="C60" s="48"/>
      <c r="D60" s="48"/>
      <c r="E60" s="49"/>
      <c r="I60" s="47"/>
    </row>
    <row r="61" spans="1:17" ht="15" customHeight="1" x14ac:dyDescent="0.25">
      <c r="B61" s="48"/>
      <c r="C61" s="48"/>
      <c r="D61" s="48"/>
      <c r="E61" s="49"/>
      <c r="I61" s="47"/>
    </row>
    <row r="62" spans="1:17" ht="15" customHeight="1" x14ac:dyDescent="0.25">
      <c r="B62" s="48"/>
      <c r="C62" s="48"/>
      <c r="D62" s="48"/>
      <c r="E62" s="33" t="s">
        <v>145</v>
      </c>
      <c r="F62" s="121" t="str">
        <f ca="1">IF(LEFT(E63,1)="-",IF(ISBLANK(INDIRECT(ADDRESS(2^MID(E63,2,1)+2+(MID(E63,3,2)-1)*2^(MID(E63,2,1)+2),MID(E63,2,1)*4,,,E62))),"",IF(INDIRECT(ADDRESS(2^MID(E63,2,1)+2+(MID(E63,3,2)-1)*2^(MID(E63,2,1)+2),MID(E63,2,1)*4,,,E62))&gt;INDIRECT(ADDRESS(2^(1+MID(E63,2,1))+2^MID(E63,2,1)+2+(MID(E63,3,2)-1)*2^(MID(E63,2,1)+2),MID(E63,2,1)*4,,,E62)),INDIRECT(ADDRESS(2^(1+MID(E63,2,1))+2^MID(E63,2,1)+2+(MID(E63,3,2)-1)*2^(MID(E63,2,1)+2),MID(E63,2,1)*4-2,,,E62)),INDIRECT(ADDRESS(2^MID(E63,2,1)+2+(MID(E63,3,2)-1)*2^(MID(E63,2,1)+2),MID(E63,2,1)*4-2,,,E62)))),IF(LEFT(E62,1)="X",IFERROR(INDIRECT(ADDRESS(MATCH(E63,OFFSET(INDIRECT(ADDRESS(1,3,,,E62)),0,0,200,1),0),2,,,E62)),""),IFERROR(INDIRECT(ADDRESS(MATCH(E63,OFFSET(INDIRECT(ADDRESS(3,2,,,E62)),1,6+MAX(OFFSET(INDIRECT(ADDRESS(3,2,,,E62)),0,0,1,20)),2*MAX(OFFSET(INDIRECT(ADDRESS(3,2,,,E62)),0,0,1,20)),1),0)+3,3,,,E62)),"")))</f>
        <v>Комаров</v>
      </c>
      <c r="G62" s="122"/>
      <c r="H62" s="39">
        <v>6</v>
      </c>
      <c r="I62" s="50"/>
    </row>
    <row r="63" spans="1:17" ht="15" customHeight="1" x14ac:dyDescent="0.25">
      <c r="B63" s="48"/>
      <c r="C63" s="48"/>
      <c r="D63" s="48"/>
      <c r="E63" s="49">
        <v>1</v>
      </c>
    </row>
    <row r="64" spans="1:17" ht="15" customHeight="1" x14ac:dyDescent="0.25">
      <c r="B64" s="48"/>
      <c r="C64" s="48"/>
      <c r="D64" s="48"/>
      <c r="E64" s="49"/>
    </row>
    <row r="68" spans="2:7" s="28" customFormat="1" ht="15" customHeight="1" x14ac:dyDescent="0.25">
      <c r="B68" s="121" t="str">
        <f ca="1">IF(ISBLANK(L10),"",IF(L10&gt;L26,J26,J10))</f>
        <v>Тихонов</v>
      </c>
      <c r="C68" s="122"/>
      <c r="D68" s="39">
        <v>13</v>
      </c>
      <c r="E68" s="44"/>
      <c r="F68" s="123"/>
      <c r="G68" s="123"/>
    </row>
    <row r="69" spans="2:7" s="28" customFormat="1" ht="15" customHeight="1" x14ac:dyDescent="0.25">
      <c r="E69" s="45"/>
    </row>
    <row r="70" spans="2:7" s="28" customFormat="1" ht="15" customHeight="1" x14ac:dyDescent="0.25">
      <c r="B70" s="27" t="s">
        <v>6</v>
      </c>
      <c r="C70" s="41">
        <v>3</v>
      </c>
      <c r="E70" s="47"/>
      <c r="F70" s="124" t="str">
        <f ca="1">IF(ISBLANK(D68),"",IF(D68&gt;D72,B68,B72))</f>
        <v>Тихонов</v>
      </c>
      <c r="G70" s="121"/>
    </row>
    <row r="71" spans="2:7" s="28" customFormat="1" ht="15" customHeight="1" x14ac:dyDescent="0.25">
      <c r="E71" s="47"/>
    </row>
    <row r="72" spans="2:7" s="28" customFormat="1" ht="15" customHeight="1" x14ac:dyDescent="0.25">
      <c r="B72" s="121" t="str">
        <f ca="1">IF(ISBLANK(L42),"",IF(L42&gt;L58,J58,J42))</f>
        <v>Уткин</v>
      </c>
      <c r="C72" s="122"/>
      <c r="D72" s="39">
        <v>9</v>
      </c>
      <c r="E72" s="50"/>
    </row>
  </sheetData>
  <mergeCells count="28">
    <mergeCell ref="F14:G14"/>
    <mergeCell ref="B1:K1"/>
    <mergeCell ref="B4:C4"/>
    <mergeCell ref="F6:G6"/>
    <mergeCell ref="B8:C8"/>
    <mergeCell ref="J10:K10"/>
    <mergeCell ref="F46:G46"/>
    <mergeCell ref="N18:O18"/>
    <mergeCell ref="B20:C20"/>
    <mergeCell ref="F22:G22"/>
    <mergeCell ref="B24:C24"/>
    <mergeCell ref="J26:K26"/>
    <mergeCell ref="F30:G30"/>
    <mergeCell ref="R34:S34"/>
    <mergeCell ref="B36:C36"/>
    <mergeCell ref="F38:G38"/>
    <mergeCell ref="B40:C40"/>
    <mergeCell ref="J42:K42"/>
    <mergeCell ref="B68:C68"/>
    <mergeCell ref="F68:G68"/>
    <mergeCell ref="F70:G70"/>
    <mergeCell ref="B72:C72"/>
    <mergeCell ref="N50:O50"/>
    <mergeCell ref="B52:C52"/>
    <mergeCell ref="F54:G54"/>
    <mergeCell ref="B56:C56"/>
    <mergeCell ref="J58:K58"/>
    <mergeCell ref="F62:G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17" sqref="E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26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24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28</v>
      </c>
      <c r="D4" s="84"/>
      <c r="E4" s="85"/>
      <c r="F4" s="8" t="s">
        <v>4</v>
      </c>
      <c r="G4" s="9" t="str">
        <f ca="1">INDIRECT(ADDRESS(27,6))&amp;":"&amp;INDIRECT(ADDRESS(27,7))</f>
        <v>13:11</v>
      </c>
      <c r="H4" s="9" t="str">
        <f ca="1">INDIRECT(ADDRESS(31,7))&amp;":"&amp;INDIRECT(ADDRESS(31,6))</f>
        <v>13:4</v>
      </c>
      <c r="I4" s="9" t="str">
        <f ca="1">INDIRECT(ADDRESS(36,6))&amp;":"&amp;INDIRECT(ADDRESS(36,7))</f>
        <v>13:8</v>
      </c>
      <c r="J4" s="9" t="str">
        <f ca="1">INDIRECT(ADDRESS(42,7))&amp;":"&amp;INDIRECT(ADDRESS(42,6))</f>
        <v>13:8</v>
      </c>
      <c r="K4" s="10" t="str">
        <f ca="1">INDIRECT(ADDRESS(20,6))&amp;":"&amp;INDIRECT(ADDRESS(20,7))</f>
        <v>12:10</v>
      </c>
      <c r="L4" s="89">
        <f ca="1">IF(COUNT(F5:K5)=0,"",COUNTIF(F5:K5,"&gt;0")+0.5*COUNTIF(F5:K5,0))</f>
        <v>5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2</v>
      </c>
      <c r="H5" s="13">
        <f ca="1">IF(LEN(INDIRECT(ADDRESS(ROW()-1, COLUMN())))=1,"",INDIRECT(ADDRESS(31,7))-INDIRECT(ADDRESS(31,6)))</f>
        <v>9</v>
      </c>
      <c r="I5" s="13">
        <f ca="1">IF(LEN(INDIRECT(ADDRESS(ROW()-1, COLUMN())))=1,"",INDIRECT(ADDRESS(36,6))-INDIRECT(ADDRESS(36,7)))</f>
        <v>5</v>
      </c>
      <c r="J5" s="13">
        <f ca="1">IF(LEN(INDIRECT(ADDRESS(ROW()-1, COLUMN())))=1,"",INDIRECT(ADDRESS(42,7))-INDIRECT(ADDRESS(42,6)))</f>
        <v>5</v>
      </c>
      <c r="K5" s="14">
        <f ca="1">IF(LEN(INDIRECT(ADDRESS(ROW()-1, COLUMN())))=1,"",INDIRECT(ADDRESS(20,6))-INDIRECT(ADDRESS(20,7)))</f>
        <v>2</v>
      </c>
      <c r="L5" s="65"/>
      <c r="M5" s="13">
        <f ca="1">IF(COUNT(F5:K5)=0,"",SUM(F5:K5))</f>
        <v>23</v>
      </c>
      <c r="N5" s="77"/>
    </row>
    <row r="6" spans="1:14" ht="24" customHeight="1" x14ac:dyDescent="0.25">
      <c r="A6" s="6"/>
      <c r="B6" s="57">
        <v>2</v>
      </c>
      <c r="C6" s="59" t="s">
        <v>38</v>
      </c>
      <c r="D6" s="60"/>
      <c r="E6" s="61"/>
      <c r="F6" s="15" t="str">
        <f ca="1">INDIRECT(ADDRESS(27,7))&amp;":"&amp;INDIRECT(ADDRESS(27,6))</f>
        <v>11:13</v>
      </c>
      <c r="G6" s="16" t="s">
        <v>4</v>
      </c>
      <c r="H6" s="17" t="str">
        <f ca="1">INDIRECT(ADDRESS(37,6))&amp;":"&amp;INDIRECT(ADDRESS(37,7))</f>
        <v>10:12</v>
      </c>
      <c r="I6" s="17" t="str">
        <f ca="1">INDIRECT(ADDRESS(41,7))&amp;":"&amp;INDIRECT(ADDRESS(41,6))</f>
        <v>13:8</v>
      </c>
      <c r="J6" s="17" t="str">
        <f ca="1">INDIRECT(ADDRESS(21,6))&amp;":"&amp;INDIRECT(ADDRESS(21,7))</f>
        <v>13:6</v>
      </c>
      <c r="K6" s="18" t="str">
        <f ca="1">INDIRECT(ADDRESS(30,6))&amp;":"&amp;INDIRECT(ADDRESS(30,7))</f>
        <v>2:13</v>
      </c>
      <c r="L6" s="65">
        <f ca="1">IF(COUNT(F7:K7)=0,"",COUNTIF(F7:K7,"&gt;0")+0.5*COUNTIF(F7:K7,0))</f>
        <v>2</v>
      </c>
      <c r="M6" s="13"/>
      <c r="N6" s="67">
        <v>4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-2</v>
      </c>
      <c r="G7" s="20" t="s">
        <v>4</v>
      </c>
      <c r="H7" s="13">
        <f ca="1">IF(LEN(INDIRECT(ADDRESS(ROW()-1, COLUMN())))=1,"",INDIRECT(ADDRESS(37,6))-INDIRECT(ADDRESS(37,7)))</f>
        <v>-2</v>
      </c>
      <c r="I7" s="13">
        <f ca="1">IF(LEN(INDIRECT(ADDRESS(ROW()-1, COLUMN())))=1,"",INDIRECT(ADDRESS(41,7))-INDIRECT(ADDRESS(41,6)))</f>
        <v>5</v>
      </c>
      <c r="J7" s="13">
        <f ca="1">IF(LEN(INDIRECT(ADDRESS(ROW()-1, COLUMN())))=1,"",INDIRECT(ADDRESS(21,6))-INDIRECT(ADDRESS(21,7)))</f>
        <v>7</v>
      </c>
      <c r="K7" s="14">
        <f ca="1">IF(LEN(INDIRECT(ADDRESS(ROW()-1, COLUMN())))=1,"",INDIRECT(ADDRESS(30,6))-INDIRECT(ADDRESS(30,7)))</f>
        <v>-11</v>
      </c>
      <c r="L7" s="65"/>
      <c r="M7" s="13">
        <f ca="1">IF(COUNT(F7:K7)=0,"",SUM(F7:K7))</f>
        <v>-3</v>
      </c>
      <c r="N7" s="75"/>
    </row>
    <row r="8" spans="1:14" ht="24" customHeight="1" x14ac:dyDescent="0.25">
      <c r="A8" s="6"/>
      <c r="B8" s="57">
        <v>3</v>
      </c>
      <c r="C8" s="70" t="s">
        <v>29</v>
      </c>
      <c r="D8" s="71"/>
      <c r="E8" s="72"/>
      <c r="F8" s="15" t="str">
        <f ca="1">INDIRECT(ADDRESS(31,6))&amp;":"&amp;INDIRECT(ADDRESS(31,7))</f>
        <v>4:13</v>
      </c>
      <c r="G8" s="17" t="str">
        <f ca="1">INDIRECT(ADDRESS(37,7))&amp;":"&amp;INDIRECT(ADDRESS(37,6))</f>
        <v>12:10</v>
      </c>
      <c r="H8" s="16" t="s">
        <v>4</v>
      </c>
      <c r="I8" s="17" t="str">
        <f ca="1">INDIRECT(ADDRESS(22,6))&amp;":"&amp;INDIRECT(ADDRESS(22,7))</f>
        <v>13:10</v>
      </c>
      <c r="J8" s="17" t="str">
        <f ca="1">INDIRECT(ADDRESS(26,7))&amp;":"&amp;INDIRECT(ADDRESS(26,6))</f>
        <v>13:8</v>
      </c>
      <c r="K8" s="18" t="str">
        <f ca="1">INDIRECT(ADDRESS(40,6))&amp;":"&amp;INDIRECT(ADDRESS(40,7))</f>
        <v>11:13</v>
      </c>
      <c r="L8" s="65">
        <f ca="1">IF(COUNT(F9:K9)=0,"",COUNTIF(F9:K9,"&gt;0")+0.5*COUNTIF(F9:K9,0))</f>
        <v>3</v>
      </c>
      <c r="M8" s="13"/>
      <c r="N8" s="73">
        <v>3</v>
      </c>
    </row>
    <row r="9" spans="1:14" ht="24" customHeight="1" x14ac:dyDescent="0.25">
      <c r="A9" s="6"/>
      <c r="B9" s="69"/>
      <c r="C9" s="70"/>
      <c r="D9" s="71"/>
      <c r="E9" s="72"/>
      <c r="F9" s="19">
        <f ca="1">IF(LEN(INDIRECT(ADDRESS(ROW()-1, COLUMN())))=1,"",INDIRECT(ADDRESS(31,6))-INDIRECT(ADDRESS(31,7)))</f>
        <v>-9</v>
      </c>
      <c r="G9" s="13">
        <f ca="1">IF(LEN(INDIRECT(ADDRESS(ROW()-1, COLUMN())))=1,"",INDIRECT(ADDRESS(37,7))-INDIRECT(ADDRESS(37,6)))</f>
        <v>2</v>
      </c>
      <c r="H9" s="20" t="s">
        <v>4</v>
      </c>
      <c r="I9" s="13">
        <f ca="1">IF(LEN(INDIRECT(ADDRESS(ROW()-1, COLUMN())))=1,"",INDIRECT(ADDRESS(22,6))-INDIRECT(ADDRESS(22,7)))</f>
        <v>3</v>
      </c>
      <c r="J9" s="13">
        <f ca="1">IF(LEN(INDIRECT(ADDRESS(ROW()-1, COLUMN())))=1,"",INDIRECT(ADDRESS(26,7))-INDIRECT(ADDRESS(26,6)))</f>
        <v>5</v>
      </c>
      <c r="K9" s="14">
        <f ca="1">IF(LEN(INDIRECT(ADDRESS(ROW()-1, COLUMN())))=1,"",INDIRECT(ADDRESS(40,6))-INDIRECT(ADDRESS(40,7)))</f>
        <v>-2</v>
      </c>
      <c r="L9" s="65"/>
      <c r="M9" s="13">
        <f ca="1">IF(COUNT(F9:K9)=0,"",SUM(F9:K9))</f>
        <v>-1</v>
      </c>
      <c r="N9" s="74"/>
    </row>
    <row r="10" spans="1:14" ht="24" customHeight="1" x14ac:dyDescent="0.25">
      <c r="A10" s="6"/>
      <c r="B10" s="57">
        <v>4</v>
      </c>
      <c r="C10" s="59" t="s">
        <v>30</v>
      </c>
      <c r="D10" s="60"/>
      <c r="E10" s="61"/>
      <c r="F10" s="15" t="str">
        <f ca="1">INDIRECT(ADDRESS(36,7))&amp;":"&amp;INDIRECT(ADDRESS(36,6))</f>
        <v>8:13</v>
      </c>
      <c r="G10" s="17" t="str">
        <f ca="1">INDIRECT(ADDRESS(41,6))&amp;":"&amp;INDIRECT(ADDRESS(41,7))</f>
        <v>8:13</v>
      </c>
      <c r="H10" s="17" t="str">
        <f ca="1">INDIRECT(ADDRESS(22,7))&amp;":"&amp;INDIRECT(ADDRESS(22,6))</f>
        <v>10:13</v>
      </c>
      <c r="I10" s="16" t="s">
        <v>4</v>
      </c>
      <c r="J10" s="17" t="str">
        <f ca="1">INDIRECT(ADDRESS(32,6))&amp;":"&amp;INDIRECT(ADDRESS(32,7))</f>
        <v>6:13</v>
      </c>
      <c r="K10" s="18" t="str">
        <f ca="1">INDIRECT(ADDRESS(25,7))&amp;":"&amp;INDIRECT(ADDRESS(25,6))</f>
        <v>6:13</v>
      </c>
      <c r="L10" s="65">
        <f ca="1">IF(COUNT(F11:K11)=0,"",COUNTIF(F11:K11,"&gt;0")+0.5*COUNTIF(F11:K11,0))</f>
        <v>0</v>
      </c>
      <c r="M10" s="13"/>
      <c r="N10" s="67">
        <v>6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-5</v>
      </c>
      <c r="G11" s="13">
        <f ca="1">IF(LEN(INDIRECT(ADDRESS(ROW()-1, COLUMN())))=1,"",INDIRECT(ADDRESS(41,6))-INDIRECT(ADDRESS(41,7)))</f>
        <v>-5</v>
      </c>
      <c r="H11" s="13">
        <f ca="1">IF(LEN(INDIRECT(ADDRESS(ROW()-1, COLUMN())))=1,"",INDIRECT(ADDRESS(22,7))-INDIRECT(ADDRESS(22,6)))</f>
        <v>-3</v>
      </c>
      <c r="I11" s="20" t="s">
        <v>4</v>
      </c>
      <c r="J11" s="13">
        <f ca="1">IF(LEN(INDIRECT(ADDRESS(ROW()-1, COLUMN())))=1,"",INDIRECT(ADDRESS(32,6))-INDIRECT(ADDRESS(32,7)))</f>
        <v>-7</v>
      </c>
      <c r="K11" s="14">
        <f ca="1">IF(LEN(INDIRECT(ADDRESS(ROW()-1, COLUMN())))=1,"",INDIRECT(ADDRESS(25,7))-INDIRECT(ADDRESS(25,6)))</f>
        <v>-7</v>
      </c>
      <c r="L11" s="65"/>
      <c r="M11" s="13">
        <f ca="1">IF(COUNT(F11:K11)=0,"",SUM(F11:K11))</f>
        <v>-27</v>
      </c>
      <c r="N11" s="75"/>
    </row>
    <row r="12" spans="1:14" ht="24" customHeight="1" x14ac:dyDescent="0.25">
      <c r="A12" s="6"/>
      <c r="B12" s="57">
        <v>5</v>
      </c>
      <c r="C12" s="59" t="s">
        <v>31</v>
      </c>
      <c r="D12" s="60"/>
      <c r="E12" s="61"/>
      <c r="F12" s="15" t="str">
        <f ca="1">INDIRECT(ADDRESS(42,6))&amp;":"&amp;INDIRECT(ADDRESS(42,7))</f>
        <v>8:13</v>
      </c>
      <c r="G12" s="17" t="str">
        <f ca="1">INDIRECT(ADDRESS(21,7))&amp;":"&amp;INDIRECT(ADDRESS(21,6))</f>
        <v>6:13</v>
      </c>
      <c r="H12" s="17" t="str">
        <f ca="1">INDIRECT(ADDRESS(26,6))&amp;":"&amp;INDIRECT(ADDRESS(26,7))</f>
        <v>8:13</v>
      </c>
      <c r="I12" s="17" t="str">
        <f ca="1">INDIRECT(ADDRESS(32,7))&amp;":"&amp;INDIRECT(ADDRESS(32,6))</f>
        <v>13:6</v>
      </c>
      <c r="J12" s="16" t="s">
        <v>4</v>
      </c>
      <c r="K12" s="18" t="str">
        <f ca="1">INDIRECT(ADDRESS(35,7))&amp;":"&amp;INDIRECT(ADDRESS(35,6))</f>
        <v>2:13</v>
      </c>
      <c r="L12" s="65">
        <f ca="1">IF(COUNT(F13:K13)=0,"",COUNTIF(F13:K13,"&gt;0")+0.5*COUNTIF(F13:K13,0))</f>
        <v>1</v>
      </c>
      <c r="M12" s="13"/>
      <c r="N12" s="67">
        <v>5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-5</v>
      </c>
      <c r="G13" s="13">
        <f ca="1">IF(LEN(INDIRECT(ADDRESS(ROW()-1, COLUMN())))=1,"",INDIRECT(ADDRESS(21,7))-INDIRECT(ADDRESS(21,6)))</f>
        <v>-7</v>
      </c>
      <c r="H13" s="13">
        <f ca="1">IF(LEN(INDIRECT(ADDRESS(ROW()-1, COLUMN())))=1,"",INDIRECT(ADDRESS(26,6))-INDIRECT(ADDRESS(26,7)))</f>
        <v>-5</v>
      </c>
      <c r="I13" s="13">
        <f ca="1">IF(LEN(INDIRECT(ADDRESS(ROW()-1, COLUMN())))=1,"",INDIRECT(ADDRESS(32,7))-INDIRECT(ADDRESS(32,6)))</f>
        <v>7</v>
      </c>
      <c r="J13" s="20" t="s">
        <v>4</v>
      </c>
      <c r="K13" s="14">
        <f ca="1">IF(LEN(INDIRECT(ADDRESS(ROW()-1, COLUMN())))=1,"",INDIRECT(ADDRESS(35,7))-INDIRECT(ADDRESS(35,6)))</f>
        <v>-11</v>
      </c>
      <c r="L13" s="65"/>
      <c r="M13" s="13">
        <f ca="1">IF(COUNT(F13:K13)=0,"",SUM(F13:K13))</f>
        <v>-21</v>
      </c>
      <c r="N13" s="75"/>
    </row>
    <row r="14" spans="1:14" ht="24" customHeight="1" x14ac:dyDescent="0.25">
      <c r="A14" s="6"/>
      <c r="B14" s="57">
        <v>6</v>
      </c>
      <c r="C14" s="70" t="s">
        <v>39</v>
      </c>
      <c r="D14" s="71"/>
      <c r="E14" s="72"/>
      <c r="F14" s="15" t="str">
        <f ca="1">INDIRECT(ADDRESS(20,7))&amp;":"&amp;INDIRECT(ADDRESS(20,6))</f>
        <v>10:12</v>
      </c>
      <c r="G14" s="17" t="str">
        <f ca="1">INDIRECT(ADDRESS(30,7))&amp;":"&amp;INDIRECT(ADDRESS(30,6))</f>
        <v>13:2</v>
      </c>
      <c r="H14" s="17" t="str">
        <f ca="1">INDIRECT(ADDRESS(40,7))&amp;":"&amp;INDIRECT(ADDRESS(40,6))</f>
        <v>13:11</v>
      </c>
      <c r="I14" s="17" t="str">
        <f ca="1">INDIRECT(ADDRESS(25,6))&amp;":"&amp;INDIRECT(ADDRESS(25,7))</f>
        <v>13:6</v>
      </c>
      <c r="J14" s="17" t="str">
        <f ca="1">INDIRECT(ADDRESS(35,6))&amp;":"&amp;INDIRECT(ADDRESS(35,7))</f>
        <v>13:2</v>
      </c>
      <c r="K14" s="21" t="s">
        <v>4</v>
      </c>
      <c r="L14" s="65">
        <f ca="1">IF(COUNT(F15:K15)=0,"",COUNTIF(F15:K15,"&gt;0")+0.5*COUNTIF(F15:K15,0))</f>
        <v>4</v>
      </c>
      <c r="M14" s="13"/>
      <c r="N14" s="73">
        <v>2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-2</v>
      </c>
      <c r="G15" s="23">
        <f ca="1">IF(LEN(INDIRECT(ADDRESS(ROW()-1, COLUMN())))=1,"",INDIRECT(ADDRESS(30,7))-INDIRECT(ADDRESS(30,6)))</f>
        <v>11</v>
      </c>
      <c r="H15" s="23">
        <f ca="1">IF(LEN(INDIRECT(ADDRESS(ROW()-1, COLUMN())))=1,"",INDIRECT(ADDRESS(40,7))-INDIRECT(ADDRESS(40,6)))</f>
        <v>2</v>
      </c>
      <c r="I15" s="23">
        <f ca="1">IF(LEN(INDIRECT(ADDRESS(ROW()-1, COLUMN())))=1,"",INDIRECT(ADDRESS(25,6))-INDIRECT(ADDRESS(25,7)))</f>
        <v>7</v>
      </c>
      <c r="J15" s="23">
        <f ca="1">IF(LEN(INDIRECT(ADDRESS(ROW()-1, COLUMN())))=1,"",INDIRECT(ADDRESS(35,6))-INDIRECT(ADDRESS(35,7)))</f>
        <v>11</v>
      </c>
      <c r="K15" s="24" t="s">
        <v>4</v>
      </c>
      <c r="L15" s="66"/>
      <c r="M15" s="23">
        <f ca="1">IF(COUNT(F15:K15)=0,"",SUM(F15:K15))</f>
        <v>29</v>
      </c>
      <c r="N15" s="93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Гулинин</v>
      </c>
      <c r="D20" s="53"/>
      <c r="E20" s="54"/>
      <c r="F20" s="25">
        <v>12</v>
      </c>
      <c r="G20" s="26">
        <v>10</v>
      </c>
      <c r="H20" s="55" t="str">
        <f ca="1">IF(ISBLANK(INDIRECT(ADDRESS(K20*2+2,3))),"",INDIRECT(ADDRESS(K20*2+2,3)))</f>
        <v>Крапиль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Грачанац</v>
      </c>
      <c r="D21" s="53"/>
      <c r="E21" s="54"/>
      <c r="F21" s="25">
        <v>13</v>
      </c>
      <c r="G21" s="26">
        <v>6</v>
      </c>
      <c r="H21" s="55" t="str">
        <f ca="1">IF(ISBLANK(INDIRECT(ADDRESS(K21*2+2,3))),"",INDIRECT(ADDRESS(K21*2+2,3)))</f>
        <v>Мильман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Трофимов Д</v>
      </c>
      <c r="D22" s="53"/>
      <c r="E22" s="54"/>
      <c r="F22" s="25">
        <v>13</v>
      </c>
      <c r="G22" s="26">
        <v>10</v>
      </c>
      <c r="H22" s="55" t="str">
        <f ca="1">IF(ISBLANK(INDIRECT(ADDRESS(K22*2+2,3))),"",INDIRECT(ADDRESS(K22*2+2,3)))</f>
        <v>Аристов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Крапиль</v>
      </c>
      <c r="D25" s="53"/>
      <c r="E25" s="54"/>
      <c r="F25" s="25">
        <v>13</v>
      </c>
      <c r="G25" s="26">
        <v>6</v>
      </c>
      <c r="H25" s="55" t="str">
        <f ca="1">IF(ISBLANK(INDIRECT(ADDRESS(K25*2+2,3))),"",INDIRECT(ADDRESS(K25*2+2,3)))</f>
        <v>Аристов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Мильман</v>
      </c>
      <c r="D26" s="53"/>
      <c r="E26" s="54"/>
      <c r="F26" s="25">
        <v>8</v>
      </c>
      <c r="G26" s="26">
        <v>13</v>
      </c>
      <c r="H26" s="55" t="str">
        <f ca="1">IF(ISBLANK(INDIRECT(ADDRESS(K26*2+2,3))),"",INDIRECT(ADDRESS(K26*2+2,3)))</f>
        <v>Трофимов Д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Гулинин</v>
      </c>
      <c r="D27" s="53"/>
      <c r="E27" s="54"/>
      <c r="F27" s="25">
        <v>13</v>
      </c>
      <c r="G27" s="26">
        <v>11</v>
      </c>
      <c r="H27" s="55" t="str">
        <f ca="1">IF(ISBLANK(INDIRECT(ADDRESS(K27*2+2,3))),"",INDIRECT(ADDRESS(K27*2+2,3)))</f>
        <v>Грачанац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Грачанац</v>
      </c>
      <c r="D30" s="53"/>
      <c r="E30" s="54"/>
      <c r="F30" s="25">
        <v>2</v>
      </c>
      <c r="G30" s="26">
        <v>13</v>
      </c>
      <c r="H30" s="55" t="str">
        <f ca="1">IF(ISBLANK(INDIRECT(ADDRESS(K30*2+2,3))),"",INDIRECT(ADDRESS(K30*2+2,3)))</f>
        <v>Крапиль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Трофимов Д</v>
      </c>
      <c r="D31" s="53"/>
      <c r="E31" s="54"/>
      <c r="F31" s="25">
        <v>4</v>
      </c>
      <c r="G31" s="26">
        <v>13</v>
      </c>
      <c r="H31" s="55" t="str">
        <f ca="1">IF(ISBLANK(INDIRECT(ADDRESS(K31*2+2,3))),"",INDIRECT(ADDRESS(K31*2+2,3)))</f>
        <v>Гулинин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Аристов</v>
      </c>
      <c r="D32" s="53"/>
      <c r="E32" s="54"/>
      <c r="F32" s="25">
        <v>6</v>
      </c>
      <c r="G32" s="26">
        <v>13</v>
      </c>
      <c r="H32" s="55" t="str">
        <f ca="1">IF(ISBLANK(INDIRECT(ADDRESS(K32*2+2,3))),"",INDIRECT(ADDRESS(K32*2+2,3)))</f>
        <v>Мильман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Крапиль</v>
      </c>
      <c r="D35" s="53"/>
      <c r="E35" s="54"/>
      <c r="F35" s="25">
        <v>13</v>
      </c>
      <c r="G35" s="26">
        <v>2</v>
      </c>
      <c r="H35" s="55" t="str">
        <f ca="1">IF(ISBLANK(INDIRECT(ADDRESS(K35*2+2,3))),"",INDIRECT(ADDRESS(K35*2+2,3)))</f>
        <v>Мильман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Гулинин</v>
      </c>
      <c r="D36" s="53"/>
      <c r="E36" s="54"/>
      <c r="F36" s="25">
        <v>13</v>
      </c>
      <c r="G36" s="26">
        <v>8</v>
      </c>
      <c r="H36" s="55" t="str">
        <f ca="1">IF(ISBLANK(INDIRECT(ADDRESS(K36*2+2,3))),"",INDIRECT(ADDRESS(K36*2+2,3)))</f>
        <v>Аристов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Грачанац</v>
      </c>
      <c r="D37" s="53"/>
      <c r="E37" s="54"/>
      <c r="F37" s="25">
        <v>10</v>
      </c>
      <c r="G37" s="26">
        <v>12</v>
      </c>
      <c r="H37" s="55" t="str">
        <f ca="1">IF(ISBLANK(INDIRECT(ADDRESS(K37*2+2,3))),"",INDIRECT(ADDRESS(K37*2+2,3)))</f>
        <v>Трофимов Д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Трофимов Д</v>
      </c>
      <c r="D40" s="53"/>
      <c r="E40" s="54"/>
      <c r="F40" s="25">
        <v>11</v>
      </c>
      <c r="G40" s="26">
        <v>13</v>
      </c>
      <c r="H40" s="55" t="str">
        <f ca="1">IF(ISBLANK(INDIRECT(ADDRESS(K40*2+2,3))),"",INDIRECT(ADDRESS(K40*2+2,3)))</f>
        <v>Крапиль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Аристов</v>
      </c>
      <c r="D41" s="53"/>
      <c r="E41" s="54"/>
      <c r="F41" s="25">
        <v>8</v>
      </c>
      <c r="G41" s="26">
        <v>13</v>
      </c>
      <c r="H41" s="55" t="str">
        <f ca="1">IF(ISBLANK(INDIRECT(ADDRESS(K41*2+2,3))),"",INDIRECT(ADDRESS(K41*2+2,3)))</f>
        <v>Грачанац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Мильман</v>
      </c>
      <c r="D42" s="53"/>
      <c r="E42" s="54"/>
      <c r="F42" s="25">
        <v>8</v>
      </c>
      <c r="G42" s="26">
        <v>13</v>
      </c>
      <c r="H42" s="55" t="str">
        <f ca="1">IF(ISBLANK(INDIRECT(ADDRESS(K42*2+2,3))),"",INDIRECT(ADDRESS(K42*2+2,3)))</f>
        <v>Гулинин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D17" sqref="D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25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24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96" t="s">
        <v>32</v>
      </c>
      <c r="D4" s="97"/>
      <c r="E4" s="98"/>
      <c r="F4" s="8" t="s">
        <v>4</v>
      </c>
      <c r="G4" s="9" t="str">
        <f ca="1">INDIRECT(ADDRESS(27,6))&amp;":"&amp;INDIRECT(ADDRESS(27,7))</f>
        <v>9:13</v>
      </c>
      <c r="H4" s="9" t="str">
        <f ca="1">INDIRECT(ADDRESS(31,7))&amp;":"&amp;INDIRECT(ADDRESS(31,6))</f>
        <v>12:13</v>
      </c>
      <c r="I4" s="9" t="str">
        <f ca="1">INDIRECT(ADDRESS(36,6))&amp;":"&amp;INDIRECT(ADDRESS(36,7))</f>
        <v>5:13</v>
      </c>
      <c r="J4" s="9" t="str">
        <f ca="1">INDIRECT(ADDRESS(42,7))&amp;":"&amp;INDIRECT(ADDRESS(42,6))</f>
        <v>11:13</v>
      </c>
      <c r="K4" s="10" t="str">
        <f ca="1">INDIRECT(ADDRESS(20,6))&amp;":"&amp;INDIRECT(ADDRESS(20,7))</f>
        <v>13:10</v>
      </c>
      <c r="L4" s="89">
        <f ca="1">IF(COUNT(F5:K5)=0,"",COUNTIF(F5:K5,"&gt;0")+0.5*COUNTIF(F5:K5,0))</f>
        <v>1</v>
      </c>
      <c r="M4" s="11"/>
      <c r="N4" s="95">
        <v>6</v>
      </c>
    </row>
    <row r="5" spans="1:14" ht="24" customHeight="1" x14ac:dyDescent="0.25">
      <c r="A5" s="6"/>
      <c r="B5" s="69"/>
      <c r="C5" s="59"/>
      <c r="D5" s="60"/>
      <c r="E5" s="61"/>
      <c r="F5" s="12" t="s">
        <v>4</v>
      </c>
      <c r="G5" s="13">
        <f ca="1">IF(LEN(INDIRECT(ADDRESS(ROW()-1, COLUMN())))=1,"",INDIRECT(ADDRESS(27,6))-INDIRECT(ADDRESS(27,7)))</f>
        <v>-4</v>
      </c>
      <c r="H5" s="13">
        <f ca="1">IF(LEN(INDIRECT(ADDRESS(ROW()-1, COLUMN())))=1,"",INDIRECT(ADDRESS(31,7))-INDIRECT(ADDRESS(31,6)))</f>
        <v>-1</v>
      </c>
      <c r="I5" s="13">
        <f ca="1">IF(LEN(INDIRECT(ADDRESS(ROW()-1, COLUMN())))=1,"",INDIRECT(ADDRESS(36,6))-INDIRECT(ADDRESS(36,7)))</f>
        <v>-8</v>
      </c>
      <c r="J5" s="13">
        <f ca="1">IF(LEN(INDIRECT(ADDRESS(ROW()-1, COLUMN())))=1,"",INDIRECT(ADDRESS(42,7))-INDIRECT(ADDRESS(42,6)))</f>
        <v>-2</v>
      </c>
      <c r="K5" s="14">
        <f ca="1">IF(LEN(INDIRECT(ADDRESS(ROW()-1, COLUMN())))=1,"",INDIRECT(ADDRESS(20,6))-INDIRECT(ADDRESS(20,7)))</f>
        <v>3</v>
      </c>
      <c r="L5" s="65"/>
      <c r="M5" s="13">
        <f ca="1">IF(COUNT(F5:K5)=0,"",SUM(F5:K5))</f>
        <v>-12</v>
      </c>
      <c r="N5" s="75"/>
    </row>
    <row r="6" spans="1:14" ht="24" customHeight="1" x14ac:dyDescent="0.25">
      <c r="A6" s="6"/>
      <c r="B6" s="57">
        <v>2</v>
      </c>
      <c r="C6" s="59" t="s">
        <v>33</v>
      </c>
      <c r="D6" s="60"/>
      <c r="E6" s="61"/>
      <c r="F6" s="15" t="str">
        <f ca="1">INDIRECT(ADDRESS(27,7))&amp;":"&amp;INDIRECT(ADDRESS(27,6))</f>
        <v>13:9</v>
      </c>
      <c r="G6" s="16" t="s">
        <v>4</v>
      </c>
      <c r="H6" s="17" t="str">
        <f ca="1">INDIRECT(ADDRESS(37,6))&amp;":"&amp;INDIRECT(ADDRESS(37,7))</f>
        <v>2:13</v>
      </c>
      <c r="I6" s="17" t="str">
        <f ca="1">INDIRECT(ADDRESS(41,7))&amp;":"&amp;INDIRECT(ADDRESS(41,6))</f>
        <v>6:13</v>
      </c>
      <c r="J6" s="17" t="str">
        <f ca="1">INDIRECT(ADDRESS(21,6))&amp;":"&amp;INDIRECT(ADDRESS(21,7))</f>
        <v>13:9</v>
      </c>
      <c r="K6" s="18" t="str">
        <f ca="1">INDIRECT(ADDRESS(30,6))&amp;":"&amp;INDIRECT(ADDRESS(30,7))</f>
        <v>8:13</v>
      </c>
      <c r="L6" s="65">
        <f ca="1">IF(COUNT(F7:K7)=0,"",COUNTIF(F7:K7,"&gt;0")+0.5*COUNTIF(F7:K7,0))</f>
        <v>2</v>
      </c>
      <c r="M6" s="13"/>
      <c r="N6" s="67">
        <v>4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4</v>
      </c>
      <c r="G7" s="20" t="s">
        <v>4</v>
      </c>
      <c r="H7" s="13">
        <f ca="1">IF(LEN(INDIRECT(ADDRESS(ROW()-1, COLUMN())))=1,"",INDIRECT(ADDRESS(37,6))-INDIRECT(ADDRESS(37,7)))</f>
        <v>-11</v>
      </c>
      <c r="I7" s="13">
        <f ca="1">IF(LEN(INDIRECT(ADDRESS(ROW()-1, COLUMN())))=1,"",INDIRECT(ADDRESS(41,7))-INDIRECT(ADDRESS(41,6)))</f>
        <v>-7</v>
      </c>
      <c r="J7" s="13">
        <f ca="1">IF(LEN(INDIRECT(ADDRESS(ROW()-1, COLUMN())))=1,"",INDIRECT(ADDRESS(21,6))-INDIRECT(ADDRESS(21,7)))</f>
        <v>4</v>
      </c>
      <c r="K7" s="14">
        <f ca="1">IF(LEN(INDIRECT(ADDRESS(ROW()-1, COLUMN())))=1,"",INDIRECT(ADDRESS(30,6))-INDIRECT(ADDRESS(30,7)))</f>
        <v>-5</v>
      </c>
      <c r="L7" s="65"/>
      <c r="M7" s="13">
        <f ca="1">IF(COUNT(F7:K7)=0,"",SUM(F7:K7))</f>
        <v>-15</v>
      </c>
      <c r="N7" s="75"/>
    </row>
    <row r="8" spans="1:14" ht="24" customHeight="1" x14ac:dyDescent="0.25">
      <c r="A8" s="6"/>
      <c r="B8" s="57">
        <v>3</v>
      </c>
      <c r="C8" s="70" t="s">
        <v>34</v>
      </c>
      <c r="D8" s="71"/>
      <c r="E8" s="72"/>
      <c r="F8" s="15" t="str">
        <f ca="1">INDIRECT(ADDRESS(31,6))&amp;":"&amp;INDIRECT(ADDRESS(31,7))</f>
        <v>13:12</v>
      </c>
      <c r="G8" s="17" t="str">
        <f ca="1">INDIRECT(ADDRESS(37,7))&amp;":"&amp;INDIRECT(ADDRESS(37,6))</f>
        <v>13:2</v>
      </c>
      <c r="H8" s="16" t="s">
        <v>4</v>
      </c>
      <c r="I8" s="17" t="str">
        <f ca="1">INDIRECT(ADDRESS(22,6))&amp;":"&amp;INDIRECT(ADDRESS(22,7))</f>
        <v>12:13</v>
      </c>
      <c r="J8" s="17" t="str">
        <f ca="1">INDIRECT(ADDRESS(26,7))&amp;":"&amp;INDIRECT(ADDRESS(26,6))</f>
        <v>11:13</v>
      </c>
      <c r="K8" s="18" t="str">
        <f ca="1">INDIRECT(ADDRESS(40,6))&amp;":"&amp;INDIRECT(ADDRESS(40,7))</f>
        <v>13:5</v>
      </c>
      <c r="L8" s="65">
        <f ca="1">IF(COUNT(F9:K9)=0,"",COUNTIF(F9:K9,"&gt;0")+0.5*COUNTIF(F9:K9,0))</f>
        <v>3</v>
      </c>
      <c r="M8" s="13"/>
      <c r="N8" s="73">
        <v>2</v>
      </c>
    </row>
    <row r="9" spans="1:14" ht="24" customHeight="1" x14ac:dyDescent="0.25">
      <c r="A9" s="6"/>
      <c r="B9" s="69"/>
      <c r="C9" s="70"/>
      <c r="D9" s="71"/>
      <c r="E9" s="72"/>
      <c r="F9" s="19">
        <f ca="1">IF(LEN(INDIRECT(ADDRESS(ROW()-1, COLUMN())))=1,"",INDIRECT(ADDRESS(31,6))-INDIRECT(ADDRESS(31,7)))</f>
        <v>1</v>
      </c>
      <c r="G9" s="13">
        <f ca="1">IF(LEN(INDIRECT(ADDRESS(ROW()-1, COLUMN())))=1,"",INDIRECT(ADDRESS(37,7))-INDIRECT(ADDRESS(37,6)))</f>
        <v>11</v>
      </c>
      <c r="H9" s="20" t="s">
        <v>4</v>
      </c>
      <c r="I9" s="13">
        <f ca="1">IF(LEN(INDIRECT(ADDRESS(ROW()-1, COLUMN())))=1,"",INDIRECT(ADDRESS(22,6))-INDIRECT(ADDRESS(22,7)))</f>
        <v>-1</v>
      </c>
      <c r="J9" s="13">
        <f ca="1">IF(LEN(INDIRECT(ADDRESS(ROW()-1, COLUMN())))=1,"",INDIRECT(ADDRESS(26,7))-INDIRECT(ADDRESS(26,6)))</f>
        <v>-2</v>
      </c>
      <c r="K9" s="14">
        <f ca="1">IF(LEN(INDIRECT(ADDRESS(ROW()-1, COLUMN())))=1,"",INDIRECT(ADDRESS(40,6))-INDIRECT(ADDRESS(40,7)))</f>
        <v>8</v>
      </c>
      <c r="L9" s="65"/>
      <c r="M9" s="13">
        <f ca="1">IF(COUNT(F9:K9)=0,"",SUM(F9:K9))</f>
        <v>17</v>
      </c>
      <c r="N9" s="74"/>
    </row>
    <row r="10" spans="1:14" ht="24" customHeight="1" x14ac:dyDescent="0.25">
      <c r="A10" s="6"/>
      <c r="B10" s="57">
        <v>4</v>
      </c>
      <c r="C10" s="86" t="s">
        <v>35</v>
      </c>
      <c r="D10" s="87"/>
      <c r="E10" s="88"/>
      <c r="F10" s="15" t="str">
        <f ca="1">INDIRECT(ADDRESS(36,7))&amp;":"&amp;INDIRECT(ADDRESS(36,6))</f>
        <v>13:5</v>
      </c>
      <c r="G10" s="17" t="str">
        <f ca="1">INDIRECT(ADDRESS(41,6))&amp;":"&amp;INDIRECT(ADDRESS(41,7))</f>
        <v>13:6</v>
      </c>
      <c r="H10" s="17" t="str">
        <f ca="1">INDIRECT(ADDRESS(22,7))&amp;":"&amp;INDIRECT(ADDRESS(22,6))</f>
        <v>13:12</v>
      </c>
      <c r="I10" s="16" t="s">
        <v>4</v>
      </c>
      <c r="J10" s="17" t="str">
        <f ca="1">INDIRECT(ADDRESS(32,6))&amp;":"&amp;INDIRECT(ADDRESS(32,7))</f>
        <v>13:11</v>
      </c>
      <c r="K10" s="18" t="str">
        <f ca="1">INDIRECT(ADDRESS(25,7))&amp;":"&amp;INDIRECT(ADDRESS(25,6))</f>
        <v>9:13</v>
      </c>
      <c r="L10" s="65">
        <f ca="1">IF(COUNT(F11:K11)=0,"",COUNTIF(F11:K11,"&gt;0")+0.5*COUNTIF(F11:K11,0))</f>
        <v>4</v>
      </c>
      <c r="M10" s="13"/>
      <c r="N10" s="94">
        <v>1</v>
      </c>
    </row>
    <row r="11" spans="1:14" ht="24" customHeight="1" x14ac:dyDescent="0.25">
      <c r="A11" s="6"/>
      <c r="B11" s="69"/>
      <c r="C11" s="86"/>
      <c r="D11" s="87"/>
      <c r="E11" s="88"/>
      <c r="F11" s="19">
        <f ca="1">IF(LEN(INDIRECT(ADDRESS(ROW()-1, COLUMN())))=1,"",INDIRECT(ADDRESS(36,7))-INDIRECT(ADDRESS(36,6)))</f>
        <v>8</v>
      </c>
      <c r="G11" s="13">
        <f ca="1">IF(LEN(INDIRECT(ADDRESS(ROW()-1, COLUMN())))=1,"",INDIRECT(ADDRESS(41,6))-INDIRECT(ADDRESS(41,7)))</f>
        <v>7</v>
      </c>
      <c r="H11" s="13">
        <f ca="1">IF(LEN(INDIRECT(ADDRESS(ROW()-1, COLUMN())))=1,"",INDIRECT(ADDRESS(22,7))-INDIRECT(ADDRESS(22,6)))</f>
        <v>1</v>
      </c>
      <c r="I11" s="20" t="s">
        <v>4</v>
      </c>
      <c r="J11" s="13">
        <f ca="1">IF(LEN(INDIRECT(ADDRESS(ROW()-1, COLUMN())))=1,"",INDIRECT(ADDRESS(32,6))-INDIRECT(ADDRESS(32,7)))</f>
        <v>2</v>
      </c>
      <c r="K11" s="14">
        <f ca="1">IF(LEN(INDIRECT(ADDRESS(ROW()-1, COLUMN())))=1,"",INDIRECT(ADDRESS(25,7))-INDIRECT(ADDRESS(25,6)))</f>
        <v>-4</v>
      </c>
      <c r="L11" s="65"/>
      <c r="M11" s="13">
        <f ca="1">IF(COUNT(F11:K11)=0,"",SUM(F11:K11))</f>
        <v>14</v>
      </c>
      <c r="N11" s="77"/>
    </row>
    <row r="12" spans="1:14" ht="24" customHeight="1" x14ac:dyDescent="0.25">
      <c r="A12" s="6"/>
      <c r="B12" s="57">
        <v>5</v>
      </c>
      <c r="C12" s="59" t="s">
        <v>36</v>
      </c>
      <c r="D12" s="60"/>
      <c r="E12" s="61"/>
      <c r="F12" s="15" t="str">
        <f ca="1">INDIRECT(ADDRESS(42,6))&amp;":"&amp;INDIRECT(ADDRESS(42,7))</f>
        <v>13:11</v>
      </c>
      <c r="G12" s="17" t="str">
        <f ca="1">INDIRECT(ADDRESS(21,7))&amp;":"&amp;INDIRECT(ADDRESS(21,6))</f>
        <v>9:13</v>
      </c>
      <c r="H12" s="17" t="str">
        <f ca="1">INDIRECT(ADDRESS(26,6))&amp;":"&amp;INDIRECT(ADDRESS(26,7))</f>
        <v>13:11</v>
      </c>
      <c r="I12" s="17" t="str">
        <f ca="1">INDIRECT(ADDRESS(32,7))&amp;":"&amp;INDIRECT(ADDRESS(32,6))</f>
        <v>11:13</v>
      </c>
      <c r="J12" s="16" t="s">
        <v>4</v>
      </c>
      <c r="K12" s="18" t="str">
        <f ca="1">INDIRECT(ADDRESS(35,7))&amp;":"&amp;INDIRECT(ADDRESS(35,6))</f>
        <v>9:13</v>
      </c>
      <c r="L12" s="65">
        <f ca="1">IF(COUNT(F13:K13)=0,"",COUNTIF(F13:K13,"&gt;0")+0.5*COUNTIF(F13:K13,0))</f>
        <v>2</v>
      </c>
      <c r="M12" s="13"/>
      <c r="N12" s="67">
        <v>5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2</v>
      </c>
      <c r="G13" s="13">
        <f ca="1">IF(LEN(INDIRECT(ADDRESS(ROW()-1, COLUMN())))=1,"",INDIRECT(ADDRESS(21,7))-INDIRECT(ADDRESS(21,6)))</f>
        <v>-4</v>
      </c>
      <c r="H13" s="13">
        <f ca="1">IF(LEN(INDIRECT(ADDRESS(ROW()-1, COLUMN())))=1,"",INDIRECT(ADDRESS(26,6))-INDIRECT(ADDRESS(26,7)))</f>
        <v>2</v>
      </c>
      <c r="I13" s="13">
        <f ca="1">IF(LEN(INDIRECT(ADDRESS(ROW()-1, COLUMN())))=1,"",INDIRECT(ADDRESS(32,7))-INDIRECT(ADDRESS(32,6)))</f>
        <v>-2</v>
      </c>
      <c r="J13" s="20" t="s">
        <v>4</v>
      </c>
      <c r="K13" s="14">
        <f ca="1">IF(LEN(INDIRECT(ADDRESS(ROW()-1, COLUMN())))=1,"",INDIRECT(ADDRESS(35,7))-INDIRECT(ADDRESS(35,6)))</f>
        <v>-4</v>
      </c>
      <c r="L13" s="65"/>
      <c r="M13" s="13">
        <f ca="1">IF(COUNT(F13:K13)=0,"",SUM(F13:K13))</f>
        <v>-6</v>
      </c>
      <c r="N13" s="75"/>
    </row>
    <row r="14" spans="1:14" ht="24" customHeight="1" x14ac:dyDescent="0.25">
      <c r="A14" s="6"/>
      <c r="B14" s="57">
        <v>6</v>
      </c>
      <c r="C14" s="70" t="s">
        <v>37</v>
      </c>
      <c r="D14" s="71"/>
      <c r="E14" s="72"/>
      <c r="F14" s="15" t="str">
        <f ca="1">INDIRECT(ADDRESS(20,7))&amp;":"&amp;INDIRECT(ADDRESS(20,6))</f>
        <v>10:13</v>
      </c>
      <c r="G14" s="17" t="str">
        <f ca="1">INDIRECT(ADDRESS(30,7))&amp;":"&amp;INDIRECT(ADDRESS(30,6))</f>
        <v>13:8</v>
      </c>
      <c r="H14" s="17" t="str">
        <f ca="1">INDIRECT(ADDRESS(40,7))&amp;":"&amp;INDIRECT(ADDRESS(40,6))</f>
        <v>5:13</v>
      </c>
      <c r="I14" s="17" t="str">
        <f ca="1">INDIRECT(ADDRESS(25,6))&amp;":"&amp;INDIRECT(ADDRESS(25,7))</f>
        <v>13:9</v>
      </c>
      <c r="J14" s="17" t="str">
        <f ca="1">INDIRECT(ADDRESS(35,6))&amp;":"&amp;INDIRECT(ADDRESS(35,7))</f>
        <v>13:9</v>
      </c>
      <c r="K14" s="21" t="s">
        <v>4</v>
      </c>
      <c r="L14" s="65">
        <f ca="1">IF(COUNT(F15:K15)=0,"",COUNTIF(F15:K15,"&gt;0")+0.5*COUNTIF(F15:K15,0))</f>
        <v>3</v>
      </c>
      <c r="M14" s="13"/>
      <c r="N14" s="73">
        <v>3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-3</v>
      </c>
      <c r="G15" s="23">
        <f ca="1">IF(LEN(INDIRECT(ADDRESS(ROW()-1, COLUMN())))=1,"",INDIRECT(ADDRESS(30,7))-INDIRECT(ADDRESS(30,6)))</f>
        <v>5</v>
      </c>
      <c r="H15" s="23">
        <f ca="1">IF(LEN(INDIRECT(ADDRESS(ROW()-1, COLUMN())))=1,"",INDIRECT(ADDRESS(40,7))-INDIRECT(ADDRESS(40,6)))</f>
        <v>-8</v>
      </c>
      <c r="I15" s="23">
        <f ca="1">IF(LEN(INDIRECT(ADDRESS(ROW()-1, COLUMN())))=1,"",INDIRECT(ADDRESS(25,6))-INDIRECT(ADDRESS(25,7)))</f>
        <v>4</v>
      </c>
      <c r="J15" s="23">
        <f ca="1">IF(LEN(INDIRECT(ADDRESS(ROW()-1, COLUMN())))=1,"",INDIRECT(ADDRESS(35,6))-INDIRECT(ADDRESS(35,7)))</f>
        <v>4</v>
      </c>
      <c r="K15" s="24" t="s">
        <v>4</v>
      </c>
      <c r="L15" s="66"/>
      <c r="M15" s="23">
        <f ca="1">IF(COUNT(F15:K15)=0,"",SUM(F15:K15))</f>
        <v>2</v>
      </c>
      <c r="N15" s="93"/>
    </row>
    <row r="16" spans="1:14" x14ac:dyDescent="0.25">
      <c r="M16"/>
    </row>
    <row r="17" spans="2:17" x14ac:dyDescent="0.25">
      <c r="M17"/>
    </row>
    <row r="18" spans="2:17" x14ac:dyDescent="0.25">
      <c r="M18"/>
    </row>
    <row r="19" spans="2:17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7" ht="30" customHeight="1" thickBot="1" x14ac:dyDescent="0.3">
      <c r="B20" s="6">
        <v>1</v>
      </c>
      <c r="C20" s="53" t="str">
        <f ca="1">IF(ISBLANK(INDIRECT(ADDRESS(B20*2+2,3))),"",INDIRECT(ADDRESS(B20*2+2,3)))</f>
        <v>Давыдов</v>
      </c>
      <c r="D20" s="53"/>
      <c r="E20" s="54"/>
      <c r="F20" s="25">
        <v>13</v>
      </c>
      <c r="G20" s="26">
        <v>10</v>
      </c>
      <c r="H20" s="55" t="str">
        <f ca="1">IF(ISBLANK(INDIRECT(ADDRESS(K20*2+2,3))),"",INDIRECT(ADDRESS(K20*2+2,3)))</f>
        <v>Шахов</v>
      </c>
      <c r="I20" s="53"/>
      <c r="J20" s="53"/>
      <c r="K20" s="6">
        <v>6</v>
      </c>
      <c r="L20" s="27" t="s">
        <v>6</v>
      </c>
      <c r="M20" s="28">
        <v>4</v>
      </c>
    </row>
    <row r="21" spans="2:17" ht="30" customHeight="1" thickBot="1" x14ac:dyDescent="0.3">
      <c r="B21" s="6">
        <v>2</v>
      </c>
      <c r="C21" s="53" t="str">
        <f ca="1">IF(ISBLANK(INDIRECT(ADDRESS(B21*2+2,3))),"",INDIRECT(ADDRESS(B21*2+2,3)))</f>
        <v>Ли</v>
      </c>
      <c r="D21" s="53"/>
      <c r="E21" s="54"/>
      <c r="F21" s="25">
        <v>13</v>
      </c>
      <c r="G21" s="26">
        <v>9</v>
      </c>
      <c r="H21" s="55" t="str">
        <f ca="1">IF(ISBLANK(INDIRECT(ADDRESS(K21*2+2,3))),"",INDIRECT(ADDRESS(K21*2+2,3)))</f>
        <v>Чашин</v>
      </c>
      <c r="I21" s="53"/>
      <c r="J21" s="53"/>
      <c r="K21" s="6">
        <v>5</v>
      </c>
      <c r="L21" s="27" t="s">
        <v>6</v>
      </c>
      <c r="M21" s="28">
        <v>5</v>
      </c>
    </row>
    <row r="22" spans="2:17" ht="30" customHeight="1" thickBot="1" x14ac:dyDescent="0.3">
      <c r="B22" s="6">
        <v>3</v>
      </c>
      <c r="C22" s="53" t="str">
        <f ca="1">IF(ISBLANK(INDIRECT(ADDRESS(B22*2+2,3))),"",INDIRECT(ADDRESS(B22*2+2,3)))</f>
        <v>Ялынский</v>
      </c>
      <c r="D22" s="53"/>
      <c r="E22" s="54"/>
      <c r="F22" s="25">
        <v>12</v>
      </c>
      <c r="G22" s="26">
        <v>13</v>
      </c>
      <c r="H22" s="55" t="str">
        <f ca="1">IF(ISBLANK(INDIRECT(ADDRESS(K22*2+2,3))),"",INDIRECT(ADDRESS(K22*2+2,3)))</f>
        <v>Трофимов А</v>
      </c>
      <c r="I22" s="53"/>
      <c r="J22" s="53"/>
      <c r="K22" s="6">
        <v>4</v>
      </c>
      <c r="L22" s="27" t="s">
        <v>6</v>
      </c>
      <c r="M22" s="28">
        <v>6</v>
      </c>
      <c r="Q22" t="s">
        <v>40</v>
      </c>
    </row>
    <row r="23" spans="2:17" ht="30" customHeight="1" x14ac:dyDescent="0.25"/>
    <row r="24" spans="2:17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7" ht="30" customHeight="1" thickBot="1" x14ac:dyDescent="0.3">
      <c r="B25" s="6">
        <v>6</v>
      </c>
      <c r="C25" s="53" t="str">
        <f ca="1">IF(ISBLANK(INDIRECT(ADDRESS(B25*2+2,3))),"",INDIRECT(ADDRESS(B25*2+2,3)))</f>
        <v>Шахов</v>
      </c>
      <c r="D25" s="53"/>
      <c r="E25" s="54"/>
      <c r="F25" s="25">
        <v>13</v>
      </c>
      <c r="G25" s="26">
        <v>9</v>
      </c>
      <c r="H25" s="55" t="str">
        <f ca="1">IF(ISBLANK(INDIRECT(ADDRESS(K25*2+2,3))),"",INDIRECT(ADDRESS(K25*2+2,3)))</f>
        <v>Трофимов А</v>
      </c>
      <c r="I25" s="53"/>
      <c r="J25" s="53"/>
      <c r="K25" s="6">
        <v>4</v>
      </c>
      <c r="L25" s="27" t="s">
        <v>6</v>
      </c>
      <c r="M25" s="28">
        <v>1</v>
      </c>
    </row>
    <row r="26" spans="2:17" ht="30" customHeight="1" thickBot="1" x14ac:dyDescent="0.3">
      <c r="B26" s="6">
        <v>5</v>
      </c>
      <c r="C26" s="53" t="str">
        <f ca="1">IF(ISBLANK(INDIRECT(ADDRESS(B26*2+2,3))),"",INDIRECT(ADDRESS(B26*2+2,3)))</f>
        <v>Чашин</v>
      </c>
      <c r="D26" s="53"/>
      <c r="E26" s="54"/>
      <c r="F26" s="25">
        <v>13</v>
      </c>
      <c r="G26" s="26">
        <v>11</v>
      </c>
      <c r="H26" s="55" t="str">
        <f ca="1">IF(ISBLANK(INDIRECT(ADDRESS(K26*2+2,3))),"",INDIRECT(ADDRESS(K26*2+2,3)))</f>
        <v>Ялынский</v>
      </c>
      <c r="I26" s="53"/>
      <c r="J26" s="53"/>
      <c r="K26" s="6">
        <v>3</v>
      </c>
      <c r="L26" s="27" t="s">
        <v>6</v>
      </c>
      <c r="M26" s="28">
        <v>2</v>
      </c>
    </row>
    <row r="27" spans="2:17" ht="30" customHeight="1" thickBot="1" x14ac:dyDescent="0.3">
      <c r="B27" s="6">
        <v>1</v>
      </c>
      <c r="C27" s="53" t="str">
        <f ca="1">IF(ISBLANK(INDIRECT(ADDRESS(B27*2+2,3))),"",INDIRECT(ADDRESS(B27*2+2,3)))</f>
        <v>Давыдов</v>
      </c>
      <c r="D27" s="53"/>
      <c r="E27" s="54"/>
      <c r="F27" s="25">
        <v>9</v>
      </c>
      <c r="G27" s="26">
        <v>13</v>
      </c>
      <c r="H27" s="55" t="str">
        <f ca="1">IF(ISBLANK(INDIRECT(ADDRESS(K27*2+2,3))),"",INDIRECT(ADDRESS(K27*2+2,3)))</f>
        <v>Ли</v>
      </c>
      <c r="I27" s="53"/>
      <c r="J27" s="53"/>
      <c r="K27" s="6">
        <v>2</v>
      </c>
      <c r="L27" s="27" t="s">
        <v>6</v>
      </c>
      <c r="M27" s="28">
        <v>3</v>
      </c>
    </row>
    <row r="28" spans="2:17" ht="30" customHeight="1" x14ac:dyDescent="0.25"/>
    <row r="29" spans="2:17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7" ht="30" customHeight="1" thickBot="1" x14ac:dyDescent="0.3">
      <c r="B30" s="6">
        <v>2</v>
      </c>
      <c r="C30" s="53" t="str">
        <f ca="1">IF(ISBLANK(INDIRECT(ADDRESS(B30*2+2,3))),"",INDIRECT(ADDRESS(B30*2+2,3)))</f>
        <v>Ли</v>
      </c>
      <c r="D30" s="53"/>
      <c r="E30" s="54"/>
      <c r="F30" s="25">
        <v>8</v>
      </c>
      <c r="G30" s="26">
        <v>13</v>
      </c>
      <c r="H30" s="55" t="str">
        <f ca="1">IF(ISBLANK(INDIRECT(ADDRESS(K30*2+2,3))),"",INDIRECT(ADDRESS(K30*2+2,3)))</f>
        <v>Шахов</v>
      </c>
      <c r="I30" s="53"/>
      <c r="J30" s="53"/>
      <c r="K30" s="6">
        <v>6</v>
      </c>
      <c r="L30" s="27" t="s">
        <v>6</v>
      </c>
      <c r="M30" s="28">
        <v>6</v>
      </c>
    </row>
    <row r="31" spans="2:17" ht="30" customHeight="1" thickBot="1" x14ac:dyDescent="0.3">
      <c r="B31" s="6">
        <v>3</v>
      </c>
      <c r="C31" s="53" t="str">
        <f ca="1">IF(ISBLANK(INDIRECT(ADDRESS(B31*2+2,3))),"",INDIRECT(ADDRESS(B31*2+2,3)))</f>
        <v>Ялынский</v>
      </c>
      <c r="D31" s="53"/>
      <c r="E31" s="54"/>
      <c r="F31" s="25">
        <v>13</v>
      </c>
      <c r="G31" s="26">
        <v>12</v>
      </c>
      <c r="H31" s="55" t="str">
        <f ca="1">IF(ISBLANK(INDIRECT(ADDRESS(K31*2+2,3))),"",INDIRECT(ADDRESS(K31*2+2,3)))</f>
        <v>Давыдов</v>
      </c>
      <c r="I31" s="53"/>
      <c r="J31" s="53"/>
      <c r="K31" s="6">
        <v>1</v>
      </c>
      <c r="L31" s="27" t="s">
        <v>6</v>
      </c>
      <c r="M31" s="28">
        <v>5</v>
      </c>
    </row>
    <row r="32" spans="2:17" ht="30" customHeight="1" thickBot="1" x14ac:dyDescent="0.3">
      <c r="B32" s="6">
        <v>4</v>
      </c>
      <c r="C32" s="53" t="str">
        <f ca="1">IF(ISBLANK(INDIRECT(ADDRESS(B32*2+2,3))),"",INDIRECT(ADDRESS(B32*2+2,3)))</f>
        <v>Трофимов А</v>
      </c>
      <c r="D32" s="53"/>
      <c r="E32" s="54"/>
      <c r="F32" s="25">
        <v>13</v>
      </c>
      <c r="G32" s="26">
        <v>11</v>
      </c>
      <c r="H32" s="55" t="str">
        <f ca="1">IF(ISBLANK(INDIRECT(ADDRESS(K32*2+2,3))),"",INDIRECT(ADDRESS(K32*2+2,3)))</f>
        <v>Чашин</v>
      </c>
      <c r="I32" s="53"/>
      <c r="J32" s="53"/>
      <c r="K32" s="6">
        <v>5</v>
      </c>
      <c r="L32" s="27" t="s">
        <v>6</v>
      </c>
      <c r="M32" s="28">
        <v>4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Шахов</v>
      </c>
      <c r="D35" s="53"/>
      <c r="E35" s="54"/>
      <c r="F35" s="25">
        <v>13</v>
      </c>
      <c r="G35" s="26">
        <v>9</v>
      </c>
      <c r="H35" s="55" t="str">
        <f ca="1">IF(ISBLANK(INDIRECT(ADDRESS(K35*2+2,3))),"",INDIRECT(ADDRESS(K35*2+2,3)))</f>
        <v>Чашин</v>
      </c>
      <c r="I35" s="53"/>
      <c r="J35" s="53"/>
      <c r="K35" s="6">
        <v>5</v>
      </c>
      <c r="L35" s="27" t="s">
        <v>6</v>
      </c>
      <c r="M35" s="28">
        <v>3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Давыдов</v>
      </c>
      <c r="D36" s="53"/>
      <c r="E36" s="54"/>
      <c r="F36" s="25">
        <v>5</v>
      </c>
      <c r="G36" s="26">
        <v>13</v>
      </c>
      <c r="H36" s="55" t="str">
        <f ca="1">IF(ISBLANK(INDIRECT(ADDRESS(K36*2+2,3))),"",INDIRECT(ADDRESS(K36*2+2,3)))</f>
        <v>Трофимов А</v>
      </c>
      <c r="I36" s="53"/>
      <c r="J36" s="53"/>
      <c r="K36" s="6">
        <v>4</v>
      </c>
      <c r="L36" s="27" t="s">
        <v>6</v>
      </c>
      <c r="M36" s="28">
        <v>2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Ли</v>
      </c>
      <c r="D37" s="53"/>
      <c r="E37" s="54"/>
      <c r="F37" s="25">
        <v>2</v>
      </c>
      <c r="G37" s="26">
        <v>13</v>
      </c>
      <c r="H37" s="55" t="str">
        <f ca="1">IF(ISBLANK(INDIRECT(ADDRESS(K37*2+2,3))),"",INDIRECT(ADDRESS(K37*2+2,3)))</f>
        <v>Ялынский</v>
      </c>
      <c r="I37" s="53"/>
      <c r="J37" s="53"/>
      <c r="K37" s="6">
        <v>3</v>
      </c>
      <c r="L37" s="27" t="s">
        <v>6</v>
      </c>
      <c r="M37" s="28">
        <v>1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Ялынский</v>
      </c>
      <c r="D40" s="53"/>
      <c r="E40" s="54"/>
      <c r="F40" s="25">
        <v>13</v>
      </c>
      <c r="G40" s="26">
        <v>5</v>
      </c>
      <c r="H40" s="55" t="str">
        <f ca="1">IF(ISBLANK(INDIRECT(ADDRESS(K40*2+2,3))),"",INDIRECT(ADDRESS(K40*2+2,3)))</f>
        <v>Шахов</v>
      </c>
      <c r="I40" s="53"/>
      <c r="J40" s="53"/>
      <c r="K40" s="6">
        <v>6</v>
      </c>
      <c r="L40" s="27" t="s">
        <v>6</v>
      </c>
      <c r="M40" s="28">
        <v>4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Трофимов А</v>
      </c>
      <c r="D41" s="53"/>
      <c r="E41" s="54"/>
      <c r="F41" s="25">
        <v>13</v>
      </c>
      <c r="G41" s="26">
        <v>6</v>
      </c>
      <c r="H41" s="55" t="str">
        <f ca="1">IF(ISBLANK(INDIRECT(ADDRESS(K41*2+2,3))),"",INDIRECT(ADDRESS(K41*2+2,3)))</f>
        <v>Ли</v>
      </c>
      <c r="I41" s="53"/>
      <c r="J41" s="53"/>
      <c r="K41" s="6">
        <v>2</v>
      </c>
      <c r="L41" s="27" t="s">
        <v>6</v>
      </c>
      <c r="M41" s="28">
        <v>5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Чашин</v>
      </c>
      <c r="D42" s="53"/>
      <c r="E42" s="54"/>
      <c r="F42" s="25">
        <v>13</v>
      </c>
      <c r="G42" s="26">
        <v>11</v>
      </c>
      <c r="H42" s="55" t="str">
        <f ca="1">IF(ISBLANK(INDIRECT(ADDRESS(K42*2+2,3))),"",INDIRECT(ADDRESS(K42*2+2,3)))</f>
        <v>Давыдов</v>
      </c>
      <c r="I42" s="53"/>
      <c r="J42" s="53"/>
      <c r="K42" s="6">
        <v>1</v>
      </c>
      <c r="L42" s="27" t="s">
        <v>6</v>
      </c>
      <c r="M42" s="28">
        <v>6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41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42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99</v>
      </c>
      <c r="D4" s="84"/>
      <c r="E4" s="85"/>
      <c r="F4" s="8" t="s">
        <v>4</v>
      </c>
      <c r="G4" s="9" t="str">
        <f ca="1">INDIRECT(ADDRESS(27,6))&amp;":"&amp;INDIRECT(ADDRESS(27,7))</f>
        <v>13:4</v>
      </c>
      <c r="H4" s="9" t="str">
        <f ca="1">INDIRECT(ADDRESS(31,7))&amp;":"&amp;INDIRECT(ADDRESS(31,6))</f>
        <v>13:5</v>
      </c>
      <c r="I4" s="9" t="str">
        <f ca="1">INDIRECT(ADDRESS(36,6))&amp;":"&amp;INDIRECT(ADDRESS(36,7))</f>
        <v>13:8</v>
      </c>
      <c r="J4" s="9" t="str">
        <f ca="1">INDIRECT(ADDRESS(42,7))&amp;":"&amp;INDIRECT(ADDRESS(42,6))</f>
        <v>13:2</v>
      </c>
      <c r="K4" s="10" t="str">
        <f ca="1">INDIRECT(ADDRESS(20,6))&amp;":"&amp;INDIRECT(ADDRESS(20,7))</f>
        <v>13:7</v>
      </c>
      <c r="L4" s="89">
        <f ca="1">IF(COUNT(F5:K5)=0,"",COUNTIF(F5:K5,"&gt;0")+0.5*COUNTIF(F5:K5,0))</f>
        <v>5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9</v>
      </c>
      <c r="H5" s="13">
        <f ca="1">IF(LEN(INDIRECT(ADDRESS(ROW()-1, COLUMN())))=1,"",INDIRECT(ADDRESS(31,7))-INDIRECT(ADDRESS(31,6)))</f>
        <v>8</v>
      </c>
      <c r="I5" s="13">
        <f ca="1">IF(LEN(INDIRECT(ADDRESS(ROW()-1, COLUMN())))=1,"",INDIRECT(ADDRESS(36,6))-INDIRECT(ADDRESS(36,7)))</f>
        <v>5</v>
      </c>
      <c r="J5" s="13">
        <f ca="1">IF(LEN(INDIRECT(ADDRESS(ROW()-1, COLUMN())))=1,"",INDIRECT(ADDRESS(42,7))-INDIRECT(ADDRESS(42,6)))</f>
        <v>11</v>
      </c>
      <c r="K5" s="14">
        <f ca="1">IF(LEN(INDIRECT(ADDRESS(ROW()-1, COLUMN())))=1,"",INDIRECT(ADDRESS(20,6))-INDIRECT(ADDRESS(20,7)))</f>
        <v>6</v>
      </c>
      <c r="L5" s="65"/>
      <c r="M5" s="13">
        <f ca="1">IF(COUNT(F5:K5)=0,"",SUM(F5:K5))</f>
        <v>39</v>
      </c>
      <c r="N5" s="77"/>
    </row>
    <row r="6" spans="1:14" ht="24" customHeight="1" x14ac:dyDescent="0.25">
      <c r="A6" s="6"/>
      <c r="B6" s="57">
        <v>2</v>
      </c>
      <c r="C6" s="59" t="s">
        <v>100</v>
      </c>
      <c r="D6" s="60"/>
      <c r="E6" s="61"/>
      <c r="F6" s="15" t="str">
        <f ca="1">INDIRECT(ADDRESS(27,7))&amp;":"&amp;INDIRECT(ADDRESS(27,6))</f>
        <v>4:13</v>
      </c>
      <c r="G6" s="16" t="s">
        <v>4</v>
      </c>
      <c r="H6" s="17" t="str">
        <f ca="1">INDIRECT(ADDRESS(37,6))&amp;":"&amp;INDIRECT(ADDRESS(37,7))</f>
        <v>4:13</v>
      </c>
      <c r="I6" s="17" t="str">
        <f ca="1">INDIRECT(ADDRESS(41,7))&amp;":"&amp;INDIRECT(ADDRESS(41,6))</f>
        <v>8:13</v>
      </c>
      <c r="J6" s="17" t="str">
        <f ca="1">INDIRECT(ADDRESS(21,6))&amp;":"&amp;INDIRECT(ADDRESS(21,7))</f>
        <v>13:3</v>
      </c>
      <c r="K6" s="18" t="str">
        <f ca="1">INDIRECT(ADDRESS(30,6))&amp;":"&amp;INDIRECT(ADDRESS(30,7))</f>
        <v>4:13</v>
      </c>
      <c r="L6" s="65">
        <f ca="1">IF(COUNT(F7:K7)=0,"",COUNTIF(F7:K7,"&gt;0")+0.5*COUNTIF(F7:K7,0))</f>
        <v>1</v>
      </c>
      <c r="M6" s="13"/>
      <c r="N6" s="99">
        <v>5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-9</v>
      </c>
      <c r="G7" s="20" t="s">
        <v>4</v>
      </c>
      <c r="H7" s="13">
        <f ca="1">IF(LEN(INDIRECT(ADDRESS(ROW()-1, COLUMN())))=1,"",INDIRECT(ADDRESS(37,6))-INDIRECT(ADDRESS(37,7)))</f>
        <v>-9</v>
      </c>
      <c r="I7" s="13">
        <f ca="1">IF(LEN(INDIRECT(ADDRESS(ROW()-1, COLUMN())))=1,"",INDIRECT(ADDRESS(41,7))-INDIRECT(ADDRESS(41,6)))</f>
        <v>-5</v>
      </c>
      <c r="J7" s="13">
        <f ca="1">IF(LEN(INDIRECT(ADDRESS(ROW()-1, COLUMN())))=1,"",INDIRECT(ADDRESS(21,6))-INDIRECT(ADDRESS(21,7)))</f>
        <v>10</v>
      </c>
      <c r="K7" s="14">
        <f ca="1">IF(LEN(INDIRECT(ADDRESS(ROW()-1, COLUMN())))=1,"",INDIRECT(ADDRESS(30,6))-INDIRECT(ADDRESS(30,7)))</f>
        <v>-9</v>
      </c>
      <c r="L7" s="65"/>
      <c r="M7" s="13">
        <f ca="1">IF(COUNT(F7:K7)=0,"",SUM(F7:K7))</f>
        <v>-22</v>
      </c>
      <c r="N7" s="100"/>
    </row>
    <row r="8" spans="1:14" ht="24" customHeight="1" x14ac:dyDescent="0.25">
      <c r="A8" s="6"/>
      <c r="B8" s="57">
        <v>3</v>
      </c>
      <c r="C8" s="59" t="s">
        <v>101</v>
      </c>
      <c r="D8" s="60"/>
      <c r="E8" s="61"/>
      <c r="F8" s="15" t="str">
        <f ca="1">INDIRECT(ADDRESS(31,6))&amp;":"&amp;INDIRECT(ADDRESS(31,7))</f>
        <v>5:13</v>
      </c>
      <c r="G8" s="17" t="str">
        <f ca="1">INDIRECT(ADDRESS(37,7))&amp;":"&amp;INDIRECT(ADDRESS(37,6))</f>
        <v>13:4</v>
      </c>
      <c r="H8" s="16" t="s">
        <v>4</v>
      </c>
      <c r="I8" s="17" t="str">
        <f ca="1">INDIRECT(ADDRESS(22,6))&amp;":"&amp;INDIRECT(ADDRESS(22,7))</f>
        <v>10:13</v>
      </c>
      <c r="J8" s="17" t="str">
        <f ca="1">INDIRECT(ADDRESS(26,7))&amp;":"&amp;INDIRECT(ADDRESS(26,6))</f>
        <v>13:1</v>
      </c>
      <c r="K8" s="18" t="str">
        <f ca="1">INDIRECT(ADDRESS(40,6))&amp;":"&amp;INDIRECT(ADDRESS(40,7))</f>
        <v>7:13</v>
      </c>
      <c r="L8" s="65">
        <f ca="1">IF(COUNT(F9:K9)=0,"",COUNTIF(F9:K9,"&gt;0")+0.5*COUNTIF(F9:K9,0))</f>
        <v>2</v>
      </c>
      <c r="M8" s="13"/>
      <c r="N8" s="99">
        <v>4</v>
      </c>
    </row>
    <row r="9" spans="1:14" ht="24" customHeight="1" x14ac:dyDescent="0.25">
      <c r="A9" s="6"/>
      <c r="B9" s="69"/>
      <c r="C9" s="59"/>
      <c r="D9" s="60"/>
      <c r="E9" s="61"/>
      <c r="F9" s="19">
        <f ca="1">IF(LEN(INDIRECT(ADDRESS(ROW()-1, COLUMN())))=1,"",INDIRECT(ADDRESS(31,6))-INDIRECT(ADDRESS(31,7)))</f>
        <v>-8</v>
      </c>
      <c r="G9" s="13">
        <f ca="1">IF(LEN(INDIRECT(ADDRESS(ROW()-1, COLUMN())))=1,"",INDIRECT(ADDRESS(37,7))-INDIRECT(ADDRESS(37,6)))</f>
        <v>9</v>
      </c>
      <c r="H9" s="20" t="s">
        <v>4</v>
      </c>
      <c r="I9" s="13">
        <f ca="1">IF(LEN(INDIRECT(ADDRESS(ROW()-1, COLUMN())))=1,"",INDIRECT(ADDRESS(22,6))-INDIRECT(ADDRESS(22,7)))</f>
        <v>-3</v>
      </c>
      <c r="J9" s="13">
        <f ca="1">IF(LEN(INDIRECT(ADDRESS(ROW()-1, COLUMN())))=1,"",INDIRECT(ADDRESS(26,7))-INDIRECT(ADDRESS(26,6)))</f>
        <v>12</v>
      </c>
      <c r="K9" s="14">
        <f ca="1">IF(LEN(INDIRECT(ADDRESS(ROW()-1, COLUMN())))=1,"",INDIRECT(ADDRESS(40,6))-INDIRECT(ADDRESS(40,7)))</f>
        <v>-6</v>
      </c>
      <c r="L9" s="65"/>
      <c r="M9" s="13">
        <f ca="1">IF(COUNT(F9:K9)=0,"",SUM(F9:K9))</f>
        <v>4</v>
      </c>
      <c r="N9" s="100"/>
    </row>
    <row r="10" spans="1:14" ht="24" customHeight="1" x14ac:dyDescent="0.25">
      <c r="A10" s="6"/>
      <c r="B10" s="57">
        <v>4</v>
      </c>
      <c r="C10" s="70" t="s">
        <v>102</v>
      </c>
      <c r="D10" s="71"/>
      <c r="E10" s="72"/>
      <c r="F10" s="15" t="str">
        <f ca="1">INDIRECT(ADDRESS(36,7))&amp;":"&amp;INDIRECT(ADDRESS(36,6))</f>
        <v>8:13</v>
      </c>
      <c r="G10" s="17" t="str">
        <f ca="1">INDIRECT(ADDRESS(41,6))&amp;":"&amp;INDIRECT(ADDRESS(41,7))</f>
        <v>13:8</v>
      </c>
      <c r="H10" s="17" t="str">
        <f ca="1">INDIRECT(ADDRESS(22,7))&amp;":"&amp;INDIRECT(ADDRESS(22,6))</f>
        <v>13:10</v>
      </c>
      <c r="I10" s="16" t="s">
        <v>4</v>
      </c>
      <c r="J10" s="17" t="str">
        <f ca="1">INDIRECT(ADDRESS(32,6))&amp;":"&amp;INDIRECT(ADDRESS(32,7))</f>
        <v>13:8</v>
      </c>
      <c r="K10" s="18" t="str">
        <f ca="1">INDIRECT(ADDRESS(25,7))&amp;":"&amp;INDIRECT(ADDRESS(25,6))</f>
        <v>7:13</v>
      </c>
      <c r="L10" s="65">
        <f ca="1">IF(COUNT(F11:K11)=0,"",COUNTIF(F11:K11,"&gt;0")+0.5*COUNTIF(F11:K11,0))</f>
        <v>3</v>
      </c>
      <c r="M10" s="13"/>
      <c r="N10" s="73">
        <v>3</v>
      </c>
    </row>
    <row r="11" spans="1:14" ht="24" customHeight="1" x14ac:dyDescent="0.25">
      <c r="A11" s="6"/>
      <c r="B11" s="69"/>
      <c r="C11" s="70"/>
      <c r="D11" s="71"/>
      <c r="E11" s="72"/>
      <c r="F11" s="19">
        <f ca="1">IF(LEN(INDIRECT(ADDRESS(ROW()-1, COLUMN())))=1,"",INDIRECT(ADDRESS(36,7))-INDIRECT(ADDRESS(36,6)))</f>
        <v>-5</v>
      </c>
      <c r="G11" s="13">
        <f ca="1">IF(LEN(INDIRECT(ADDRESS(ROW()-1, COLUMN())))=1,"",INDIRECT(ADDRESS(41,6))-INDIRECT(ADDRESS(41,7)))</f>
        <v>5</v>
      </c>
      <c r="H11" s="13">
        <f ca="1">IF(LEN(INDIRECT(ADDRESS(ROW()-1, COLUMN())))=1,"",INDIRECT(ADDRESS(22,7))-INDIRECT(ADDRESS(22,6)))</f>
        <v>3</v>
      </c>
      <c r="I11" s="20" t="s">
        <v>4</v>
      </c>
      <c r="J11" s="13">
        <f ca="1">IF(LEN(INDIRECT(ADDRESS(ROW()-1, COLUMN())))=1,"",INDIRECT(ADDRESS(32,6))-INDIRECT(ADDRESS(32,7)))</f>
        <v>5</v>
      </c>
      <c r="K11" s="14">
        <f ca="1">IF(LEN(INDIRECT(ADDRESS(ROW()-1, COLUMN())))=1,"",INDIRECT(ADDRESS(25,7))-INDIRECT(ADDRESS(25,6)))</f>
        <v>-6</v>
      </c>
      <c r="L11" s="65"/>
      <c r="M11" s="13">
        <f ca="1">IF(COUNT(F11:K11)=0,"",SUM(F11:K11))</f>
        <v>2</v>
      </c>
      <c r="N11" s="74"/>
    </row>
    <row r="12" spans="1:14" ht="24" customHeight="1" x14ac:dyDescent="0.25">
      <c r="A12" s="6"/>
      <c r="B12" s="57">
        <v>5</v>
      </c>
      <c r="C12" s="59" t="s">
        <v>103</v>
      </c>
      <c r="D12" s="60"/>
      <c r="E12" s="61"/>
      <c r="F12" s="15" t="str">
        <f ca="1">INDIRECT(ADDRESS(42,6))&amp;":"&amp;INDIRECT(ADDRESS(42,7))</f>
        <v>2:13</v>
      </c>
      <c r="G12" s="17" t="str">
        <f ca="1">INDIRECT(ADDRESS(21,7))&amp;":"&amp;INDIRECT(ADDRESS(21,6))</f>
        <v>3:13</v>
      </c>
      <c r="H12" s="17" t="str">
        <f ca="1">INDIRECT(ADDRESS(26,6))&amp;":"&amp;INDIRECT(ADDRESS(26,7))</f>
        <v>1:13</v>
      </c>
      <c r="I12" s="17" t="str">
        <f ca="1">INDIRECT(ADDRESS(32,7))&amp;":"&amp;INDIRECT(ADDRESS(32,6))</f>
        <v>8:13</v>
      </c>
      <c r="J12" s="16" t="s">
        <v>4</v>
      </c>
      <c r="K12" s="18" t="str">
        <f ca="1">INDIRECT(ADDRESS(35,7))&amp;":"&amp;INDIRECT(ADDRESS(35,6))</f>
        <v>5:13</v>
      </c>
      <c r="L12" s="65">
        <f ca="1">IF(COUNT(F13:K13)=0,"",COUNTIF(F13:K13,"&gt;0")+0.5*COUNTIF(F13:K13,0))</f>
        <v>0</v>
      </c>
      <c r="M12" s="13"/>
      <c r="N12" s="67">
        <v>6</v>
      </c>
    </row>
    <row r="13" spans="1:14" ht="24" customHeight="1" x14ac:dyDescent="0.25">
      <c r="A13" s="6"/>
      <c r="B13" s="69"/>
      <c r="C13" s="59"/>
      <c r="D13" s="60"/>
      <c r="E13" s="61"/>
      <c r="F13" s="19">
        <f ca="1">IF(LEN(INDIRECT(ADDRESS(ROW()-1, COLUMN())))=1,"",INDIRECT(ADDRESS(42,6))-INDIRECT(ADDRESS(42,7)))</f>
        <v>-11</v>
      </c>
      <c r="G13" s="13">
        <f ca="1">IF(LEN(INDIRECT(ADDRESS(ROW()-1, COLUMN())))=1,"",INDIRECT(ADDRESS(21,7))-INDIRECT(ADDRESS(21,6)))</f>
        <v>-10</v>
      </c>
      <c r="H13" s="13">
        <f ca="1">IF(LEN(INDIRECT(ADDRESS(ROW()-1, COLUMN())))=1,"",INDIRECT(ADDRESS(26,6))-INDIRECT(ADDRESS(26,7)))</f>
        <v>-12</v>
      </c>
      <c r="I13" s="13">
        <f ca="1">IF(LEN(INDIRECT(ADDRESS(ROW()-1, COLUMN())))=1,"",INDIRECT(ADDRESS(32,7))-INDIRECT(ADDRESS(32,6)))</f>
        <v>-5</v>
      </c>
      <c r="J13" s="20" t="s">
        <v>4</v>
      </c>
      <c r="K13" s="14">
        <f ca="1">IF(LEN(INDIRECT(ADDRESS(ROW()-1, COLUMN())))=1,"",INDIRECT(ADDRESS(35,7))-INDIRECT(ADDRESS(35,6)))</f>
        <v>-8</v>
      </c>
      <c r="L13" s="65"/>
      <c r="M13" s="13">
        <f ca="1">IF(COUNT(F13:K13)=0,"",SUM(F13:K13))</f>
        <v>-46</v>
      </c>
      <c r="N13" s="75"/>
    </row>
    <row r="14" spans="1:14" ht="24" customHeight="1" x14ac:dyDescent="0.25">
      <c r="A14" s="6"/>
      <c r="B14" s="57">
        <v>6</v>
      </c>
      <c r="C14" s="70" t="s">
        <v>104</v>
      </c>
      <c r="D14" s="71"/>
      <c r="E14" s="72"/>
      <c r="F14" s="15" t="str">
        <f ca="1">INDIRECT(ADDRESS(20,7))&amp;":"&amp;INDIRECT(ADDRESS(20,6))</f>
        <v>7:13</v>
      </c>
      <c r="G14" s="17" t="str">
        <f ca="1">INDIRECT(ADDRESS(30,7))&amp;":"&amp;INDIRECT(ADDRESS(30,6))</f>
        <v>13:4</v>
      </c>
      <c r="H14" s="17" t="str">
        <f ca="1">INDIRECT(ADDRESS(40,7))&amp;":"&amp;INDIRECT(ADDRESS(40,6))</f>
        <v>13:7</v>
      </c>
      <c r="I14" s="17" t="str">
        <f ca="1">INDIRECT(ADDRESS(25,6))&amp;":"&amp;INDIRECT(ADDRESS(25,7))</f>
        <v>13:7</v>
      </c>
      <c r="J14" s="17" t="str">
        <f ca="1">INDIRECT(ADDRESS(35,6))&amp;":"&amp;INDIRECT(ADDRESS(35,7))</f>
        <v>13:5</v>
      </c>
      <c r="K14" s="21" t="s">
        <v>4</v>
      </c>
      <c r="L14" s="65">
        <f ca="1">IF(COUNT(F15:K15)=0,"",COUNTIF(F15:K15,"&gt;0")+0.5*COUNTIF(F15:K15,0))</f>
        <v>4</v>
      </c>
      <c r="M14" s="13"/>
      <c r="N14" s="73">
        <v>2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-6</v>
      </c>
      <c r="G15" s="23">
        <f ca="1">IF(LEN(INDIRECT(ADDRESS(ROW()-1, COLUMN())))=1,"",INDIRECT(ADDRESS(30,7))-INDIRECT(ADDRESS(30,6)))</f>
        <v>9</v>
      </c>
      <c r="H15" s="23">
        <f ca="1">IF(LEN(INDIRECT(ADDRESS(ROW()-1, COLUMN())))=1,"",INDIRECT(ADDRESS(40,7))-INDIRECT(ADDRESS(40,6)))</f>
        <v>6</v>
      </c>
      <c r="I15" s="23">
        <f ca="1">IF(LEN(INDIRECT(ADDRESS(ROW()-1, COLUMN())))=1,"",INDIRECT(ADDRESS(25,6))-INDIRECT(ADDRESS(25,7)))</f>
        <v>6</v>
      </c>
      <c r="J15" s="23">
        <f ca="1">IF(LEN(INDIRECT(ADDRESS(ROW()-1, COLUMN())))=1,"",INDIRECT(ADDRESS(35,6))-INDIRECT(ADDRESS(35,7)))</f>
        <v>8</v>
      </c>
      <c r="K15" s="24" t="s">
        <v>4</v>
      </c>
      <c r="L15" s="66"/>
      <c r="M15" s="23">
        <f ca="1">IF(COUNT(F15:K15)=0,"",SUM(F15:K15))</f>
        <v>23</v>
      </c>
      <c r="N15" s="93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Осокин</v>
      </c>
      <c r="D20" s="53"/>
      <c r="E20" s="54"/>
      <c r="F20" s="25">
        <v>13</v>
      </c>
      <c r="G20" s="26">
        <v>7</v>
      </c>
      <c r="H20" s="55" t="str">
        <f ca="1">IF(ISBLANK(INDIRECT(ADDRESS(K20*2+2,3))),"",INDIRECT(ADDRESS(K20*2+2,3)))</f>
        <v>Карасев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Гаджиев</v>
      </c>
      <c r="D21" s="53"/>
      <c r="E21" s="54"/>
      <c r="F21" s="25">
        <v>13</v>
      </c>
      <c r="G21" s="26">
        <v>3</v>
      </c>
      <c r="H21" s="55" t="str">
        <f ca="1">IF(ISBLANK(INDIRECT(ADDRESS(K21*2+2,3))),"",INDIRECT(ADDRESS(K21*2+2,3)))</f>
        <v>Дубовицкая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Калинин</v>
      </c>
      <c r="D22" s="53"/>
      <c r="E22" s="54"/>
      <c r="F22" s="25">
        <v>10</v>
      </c>
      <c r="G22" s="26">
        <v>13</v>
      </c>
      <c r="H22" s="55" t="str">
        <f ca="1">IF(ISBLANK(INDIRECT(ADDRESS(K22*2+2,3))),"",INDIRECT(ADDRESS(K22*2+2,3)))</f>
        <v>Комарова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Карасев</v>
      </c>
      <c r="D25" s="53"/>
      <c r="E25" s="54"/>
      <c r="F25" s="25">
        <v>13</v>
      </c>
      <c r="G25" s="26">
        <v>7</v>
      </c>
      <c r="H25" s="55" t="str">
        <f ca="1">IF(ISBLANK(INDIRECT(ADDRESS(K25*2+2,3))),"",INDIRECT(ADDRESS(K25*2+2,3)))</f>
        <v>Комарова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Дубовицкая</v>
      </c>
      <c r="D26" s="53"/>
      <c r="E26" s="54"/>
      <c r="F26" s="25">
        <v>1</v>
      </c>
      <c r="G26" s="26">
        <v>13</v>
      </c>
      <c r="H26" s="55" t="str">
        <f ca="1">IF(ISBLANK(INDIRECT(ADDRESS(K26*2+2,3))),"",INDIRECT(ADDRESS(K26*2+2,3)))</f>
        <v>Калинин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Осокин</v>
      </c>
      <c r="D27" s="53"/>
      <c r="E27" s="54"/>
      <c r="F27" s="25">
        <v>13</v>
      </c>
      <c r="G27" s="26">
        <v>4</v>
      </c>
      <c r="H27" s="55" t="str">
        <f ca="1">IF(ISBLANK(INDIRECT(ADDRESS(K27*2+2,3))),"",INDIRECT(ADDRESS(K27*2+2,3)))</f>
        <v>Гаджиев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Гаджиев</v>
      </c>
      <c r="D30" s="53"/>
      <c r="E30" s="54"/>
      <c r="F30" s="25">
        <v>4</v>
      </c>
      <c r="G30" s="26">
        <v>13</v>
      </c>
      <c r="H30" s="55" t="str">
        <f ca="1">IF(ISBLANK(INDIRECT(ADDRESS(K30*2+2,3))),"",INDIRECT(ADDRESS(K30*2+2,3)))</f>
        <v>Карасев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Калинин</v>
      </c>
      <c r="D31" s="53"/>
      <c r="E31" s="54"/>
      <c r="F31" s="25">
        <v>5</v>
      </c>
      <c r="G31" s="26">
        <v>13</v>
      </c>
      <c r="H31" s="55" t="str">
        <f ca="1">IF(ISBLANK(INDIRECT(ADDRESS(K31*2+2,3))),"",INDIRECT(ADDRESS(K31*2+2,3)))</f>
        <v>Осокин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Комарова</v>
      </c>
      <c r="D32" s="53"/>
      <c r="E32" s="54"/>
      <c r="F32" s="25">
        <v>13</v>
      </c>
      <c r="G32" s="26">
        <v>8</v>
      </c>
      <c r="H32" s="55" t="str">
        <f ca="1">IF(ISBLANK(INDIRECT(ADDRESS(K32*2+2,3))),"",INDIRECT(ADDRESS(K32*2+2,3)))</f>
        <v>Дубовицкая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Карасев</v>
      </c>
      <c r="D35" s="53"/>
      <c r="E35" s="54"/>
      <c r="F35" s="25">
        <v>13</v>
      </c>
      <c r="G35" s="26">
        <v>5</v>
      </c>
      <c r="H35" s="55" t="str">
        <f ca="1">IF(ISBLANK(INDIRECT(ADDRESS(K35*2+2,3))),"",INDIRECT(ADDRESS(K35*2+2,3)))</f>
        <v>Дубовицкая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Осокин</v>
      </c>
      <c r="D36" s="53"/>
      <c r="E36" s="54"/>
      <c r="F36" s="25">
        <v>13</v>
      </c>
      <c r="G36" s="26">
        <v>8</v>
      </c>
      <c r="H36" s="55" t="str">
        <f ca="1">IF(ISBLANK(INDIRECT(ADDRESS(K36*2+2,3))),"",INDIRECT(ADDRESS(K36*2+2,3)))</f>
        <v>Комарова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Гаджиев</v>
      </c>
      <c r="D37" s="53"/>
      <c r="E37" s="54"/>
      <c r="F37" s="25">
        <v>4</v>
      </c>
      <c r="G37" s="26">
        <v>13</v>
      </c>
      <c r="H37" s="55" t="str">
        <f ca="1">IF(ISBLANK(INDIRECT(ADDRESS(K37*2+2,3))),"",INDIRECT(ADDRESS(K37*2+2,3)))</f>
        <v>Калинин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Калинин</v>
      </c>
      <c r="D40" s="53"/>
      <c r="E40" s="54"/>
      <c r="F40" s="25">
        <v>7</v>
      </c>
      <c r="G40" s="26">
        <v>13</v>
      </c>
      <c r="H40" s="55" t="str">
        <f ca="1">IF(ISBLANK(INDIRECT(ADDRESS(K40*2+2,3))),"",INDIRECT(ADDRESS(K40*2+2,3)))</f>
        <v>Карасев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Комарова</v>
      </c>
      <c r="D41" s="53"/>
      <c r="E41" s="54"/>
      <c r="F41" s="25">
        <v>13</v>
      </c>
      <c r="G41" s="26">
        <v>8</v>
      </c>
      <c r="H41" s="55" t="str">
        <f ca="1">IF(ISBLANK(INDIRECT(ADDRESS(K41*2+2,3))),"",INDIRECT(ADDRESS(K41*2+2,3)))</f>
        <v>Гаджиев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Дубовицкая</v>
      </c>
      <c r="D42" s="53"/>
      <c r="E42" s="54"/>
      <c r="F42" s="25">
        <v>2</v>
      </c>
      <c r="G42" s="26">
        <v>13</v>
      </c>
      <c r="H42" s="55" t="str">
        <f ca="1">IF(ISBLANK(INDIRECT(ADDRESS(K42*2+2,3))),"",INDIRECT(ADDRESS(K42*2+2,3)))</f>
        <v>Осокин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16" sqref="P1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43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42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93</v>
      </c>
      <c r="D4" s="84"/>
      <c r="E4" s="85"/>
      <c r="F4" s="8" t="s">
        <v>4</v>
      </c>
      <c r="G4" s="9" t="str">
        <f ca="1">INDIRECT(ADDRESS(27,6))&amp;":"&amp;INDIRECT(ADDRESS(27,7))</f>
        <v>12:13</v>
      </c>
      <c r="H4" s="9" t="str">
        <f ca="1">INDIRECT(ADDRESS(31,7))&amp;":"&amp;INDIRECT(ADDRESS(31,6))</f>
        <v>13:4</v>
      </c>
      <c r="I4" s="9" t="str">
        <f ca="1">INDIRECT(ADDRESS(36,6))&amp;":"&amp;INDIRECT(ADDRESS(36,7))</f>
        <v>13:6</v>
      </c>
      <c r="J4" s="9" t="str">
        <f ca="1">INDIRECT(ADDRESS(42,7))&amp;":"&amp;INDIRECT(ADDRESS(42,6))</f>
        <v>13:2</v>
      </c>
      <c r="K4" s="10" t="str">
        <f ca="1">INDIRECT(ADDRESS(20,6))&amp;":"&amp;INDIRECT(ADDRESS(20,7))</f>
        <v>13:6</v>
      </c>
      <c r="L4" s="89">
        <f ca="1">IF(COUNT(F5:K5)=0,"",COUNTIF(F5:K5,"&gt;0")+0.5*COUNTIF(F5:K5,0))</f>
        <v>4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-1</v>
      </c>
      <c r="H5" s="13">
        <f ca="1">IF(LEN(INDIRECT(ADDRESS(ROW()-1, COLUMN())))=1,"",INDIRECT(ADDRESS(31,7))-INDIRECT(ADDRESS(31,6)))</f>
        <v>9</v>
      </c>
      <c r="I5" s="13">
        <f ca="1">IF(LEN(INDIRECT(ADDRESS(ROW()-1, COLUMN())))=1,"",INDIRECT(ADDRESS(36,6))-INDIRECT(ADDRESS(36,7)))</f>
        <v>7</v>
      </c>
      <c r="J5" s="13">
        <f ca="1">IF(LEN(INDIRECT(ADDRESS(ROW()-1, COLUMN())))=1,"",INDIRECT(ADDRESS(42,7))-INDIRECT(ADDRESS(42,6)))</f>
        <v>11</v>
      </c>
      <c r="K5" s="14">
        <f ca="1">IF(LEN(INDIRECT(ADDRESS(ROW()-1, COLUMN())))=1,"",INDIRECT(ADDRESS(20,6))-INDIRECT(ADDRESS(20,7)))</f>
        <v>7</v>
      </c>
      <c r="L5" s="65"/>
      <c r="M5" s="13">
        <f ca="1">IF(COUNT(F5:K5)=0,"",SUM(F5:K5))</f>
        <v>33</v>
      </c>
      <c r="N5" s="77"/>
    </row>
    <row r="6" spans="1:14" ht="24" customHeight="1" x14ac:dyDescent="0.25">
      <c r="A6" s="6"/>
      <c r="B6" s="57">
        <v>2</v>
      </c>
      <c r="C6" s="59" t="s">
        <v>94</v>
      </c>
      <c r="D6" s="60"/>
      <c r="E6" s="61"/>
      <c r="F6" s="15" t="str">
        <f ca="1">INDIRECT(ADDRESS(27,7))&amp;":"&amp;INDIRECT(ADDRESS(27,6))</f>
        <v>13:12</v>
      </c>
      <c r="G6" s="16" t="s">
        <v>4</v>
      </c>
      <c r="H6" s="17" t="str">
        <f ca="1">INDIRECT(ADDRESS(37,6))&amp;":"&amp;INDIRECT(ADDRESS(37,7))</f>
        <v>6:13</v>
      </c>
      <c r="I6" s="17" t="str">
        <f ca="1">INDIRECT(ADDRESS(41,7))&amp;":"&amp;INDIRECT(ADDRESS(41,6))</f>
        <v>13:3</v>
      </c>
      <c r="J6" s="17" t="str">
        <f ca="1">INDIRECT(ADDRESS(21,6))&amp;":"&amp;INDIRECT(ADDRESS(21,7))</f>
        <v>10:11</v>
      </c>
      <c r="K6" s="18" t="str">
        <f ca="1">INDIRECT(ADDRESS(30,6))&amp;":"&amp;INDIRECT(ADDRESS(30,7))</f>
        <v>4:13</v>
      </c>
      <c r="L6" s="65">
        <f ca="1">IF(COUNT(F7:K7)=0,"",COUNTIF(F7:K7,"&gt;0")+0.5*COUNTIF(F7:K7,0))</f>
        <v>2</v>
      </c>
      <c r="M6" s="13"/>
      <c r="N6" s="99">
        <v>4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1</v>
      </c>
      <c r="G7" s="20" t="s">
        <v>4</v>
      </c>
      <c r="H7" s="13">
        <f ca="1">IF(LEN(INDIRECT(ADDRESS(ROW()-1, COLUMN())))=1,"",INDIRECT(ADDRESS(37,6))-INDIRECT(ADDRESS(37,7)))</f>
        <v>-7</v>
      </c>
      <c r="I7" s="13">
        <f ca="1">IF(LEN(INDIRECT(ADDRESS(ROW()-1, COLUMN())))=1,"",INDIRECT(ADDRESS(41,7))-INDIRECT(ADDRESS(41,6)))</f>
        <v>10</v>
      </c>
      <c r="J7" s="13">
        <f ca="1">IF(LEN(INDIRECT(ADDRESS(ROW()-1, COLUMN())))=1,"",INDIRECT(ADDRESS(21,6))-INDIRECT(ADDRESS(21,7)))</f>
        <v>-1</v>
      </c>
      <c r="K7" s="14">
        <f ca="1">IF(LEN(INDIRECT(ADDRESS(ROW()-1, COLUMN())))=1,"",INDIRECT(ADDRESS(30,6))-INDIRECT(ADDRESS(30,7)))</f>
        <v>-9</v>
      </c>
      <c r="L7" s="65"/>
      <c r="M7" s="13">
        <f ca="1">IF(COUNT(F7:K7)=0,"",SUM(F7:K7))</f>
        <v>-6</v>
      </c>
      <c r="N7" s="100"/>
    </row>
    <row r="8" spans="1:14" ht="24" customHeight="1" x14ac:dyDescent="0.25">
      <c r="A8" s="6"/>
      <c r="B8" s="57">
        <v>3</v>
      </c>
      <c r="C8" s="70" t="s">
        <v>95</v>
      </c>
      <c r="D8" s="71"/>
      <c r="E8" s="72"/>
      <c r="F8" s="15" t="str">
        <f ca="1">INDIRECT(ADDRESS(31,6))&amp;":"&amp;INDIRECT(ADDRESS(31,7))</f>
        <v>4:13</v>
      </c>
      <c r="G8" s="17" t="str">
        <f ca="1">INDIRECT(ADDRESS(37,7))&amp;":"&amp;INDIRECT(ADDRESS(37,6))</f>
        <v>13:6</v>
      </c>
      <c r="H8" s="16" t="s">
        <v>4</v>
      </c>
      <c r="I8" s="17" t="str">
        <f ca="1">INDIRECT(ADDRESS(22,6))&amp;":"&amp;INDIRECT(ADDRESS(22,7))</f>
        <v>13:12</v>
      </c>
      <c r="J8" s="17" t="str">
        <f ca="1">INDIRECT(ADDRESS(26,7))&amp;":"&amp;INDIRECT(ADDRESS(26,6))</f>
        <v>12:5</v>
      </c>
      <c r="K8" s="18" t="str">
        <f ca="1">INDIRECT(ADDRESS(40,6))&amp;":"&amp;INDIRECT(ADDRESS(40,7))</f>
        <v>13:8</v>
      </c>
      <c r="L8" s="65">
        <f ca="1">IF(COUNT(F9:K9)=0,"",COUNTIF(F9:K9,"&gt;0")+0.5*COUNTIF(F9:K9,0))</f>
        <v>4</v>
      </c>
      <c r="M8" s="13"/>
      <c r="N8" s="73">
        <v>2</v>
      </c>
    </row>
    <row r="9" spans="1:14" ht="24" customHeight="1" x14ac:dyDescent="0.25">
      <c r="A9" s="6"/>
      <c r="B9" s="69"/>
      <c r="C9" s="70"/>
      <c r="D9" s="71"/>
      <c r="E9" s="72"/>
      <c r="F9" s="19">
        <f ca="1">IF(LEN(INDIRECT(ADDRESS(ROW()-1, COLUMN())))=1,"",INDIRECT(ADDRESS(31,6))-INDIRECT(ADDRESS(31,7)))</f>
        <v>-9</v>
      </c>
      <c r="G9" s="13">
        <f ca="1">IF(LEN(INDIRECT(ADDRESS(ROW()-1, COLUMN())))=1,"",INDIRECT(ADDRESS(37,7))-INDIRECT(ADDRESS(37,6)))</f>
        <v>7</v>
      </c>
      <c r="H9" s="20" t="s">
        <v>4</v>
      </c>
      <c r="I9" s="13">
        <f ca="1">IF(LEN(INDIRECT(ADDRESS(ROW()-1, COLUMN())))=1,"",INDIRECT(ADDRESS(22,6))-INDIRECT(ADDRESS(22,7)))</f>
        <v>1</v>
      </c>
      <c r="J9" s="13">
        <f ca="1">IF(LEN(INDIRECT(ADDRESS(ROW()-1, COLUMN())))=1,"",INDIRECT(ADDRESS(26,7))-INDIRECT(ADDRESS(26,6)))</f>
        <v>7</v>
      </c>
      <c r="K9" s="14">
        <f ca="1">IF(LEN(INDIRECT(ADDRESS(ROW()-1, COLUMN())))=1,"",INDIRECT(ADDRESS(40,6))-INDIRECT(ADDRESS(40,7)))</f>
        <v>5</v>
      </c>
      <c r="L9" s="65"/>
      <c r="M9" s="13">
        <f ca="1">IF(COUNT(F9:K9)=0,"",SUM(F9:K9))</f>
        <v>11</v>
      </c>
      <c r="N9" s="74"/>
    </row>
    <row r="10" spans="1:14" ht="24" customHeight="1" x14ac:dyDescent="0.25">
      <c r="A10" s="6"/>
      <c r="B10" s="57">
        <v>4</v>
      </c>
      <c r="C10" s="59" t="s">
        <v>96</v>
      </c>
      <c r="D10" s="60"/>
      <c r="E10" s="61"/>
      <c r="F10" s="15" t="str">
        <f ca="1">INDIRECT(ADDRESS(36,7))&amp;":"&amp;INDIRECT(ADDRESS(36,6))</f>
        <v>6:13</v>
      </c>
      <c r="G10" s="17" t="str">
        <f ca="1">INDIRECT(ADDRESS(41,6))&amp;":"&amp;INDIRECT(ADDRESS(41,7))</f>
        <v>3:13</v>
      </c>
      <c r="H10" s="17" t="str">
        <f ca="1">INDIRECT(ADDRESS(22,7))&amp;":"&amp;INDIRECT(ADDRESS(22,6))</f>
        <v>12:13</v>
      </c>
      <c r="I10" s="16" t="s">
        <v>4</v>
      </c>
      <c r="J10" s="17" t="str">
        <f ca="1">INDIRECT(ADDRESS(32,6))&amp;":"&amp;INDIRECT(ADDRESS(32,7))</f>
        <v>9:10</v>
      </c>
      <c r="K10" s="18" t="str">
        <f ca="1">INDIRECT(ADDRESS(25,7))&amp;":"&amp;INDIRECT(ADDRESS(25,6))</f>
        <v>13:4</v>
      </c>
      <c r="L10" s="65">
        <f ca="1">IF(COUNT(F11:K11)=0,"",COUNTIF(F11:K11,"&gt;0")+0.5*COUNTIF(F11:K11,0))</f>
        <v>1</v>
      </c>
      <c r="M10" s="13"/>
      <c r="N10" s="99">
        <v>5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-7</v>
      </c>
      <c r="G11" s="13">
        <f ca="1">IF(LEN(INDIRECT(ADDRESS(ROW()-1, COLUMN())))=1,"",INDIRECT(ADDRESS(41,6))-INDIRECT(ADDRESS(41,7)))</f>
        <v>-10</v>
      </c>
      <c r="H11" s="13">
        <f ca="1">IF(LEN(INDIRECT(ADDRESS(ROW()-1, COLUMN())))=1,"",INDIRECT(ADDRESS(22,7))-INDIRECT(ADDRESS(22,6)))</f>
        <v>-1</v>
      </c>
      <c r="I11" s="20" t="s">
        <v>4</v>
      </c>
      <c r="J11" s="13">
        <f ca="1">IF(LEN(INDIRECT(ADDRESS(ROW()-1, COLUMN())))=1,"",INDIRECT(ADDRESS(32,6))-INDIRECT(ADDRESS(32,7)))</f>
        <v>-1</v>
      </c>
      <c r="K11" s="14">
        <f ca="1">IF(LEN(INDIRECT(ADDRESS(ROW()-1, COLUMN())))=1,"",INDIRECT(ADDRESS(25,7))-INDIRECT(ADDRESS(25,6)))</f>
        <v>9</v>
      </c>
      <c r="L11" s="65"/>
      <c r="M11" s="13">
        <f ca="1">IF(COUNT(F11:K11)=0,"",SUM(F11:K11))</f>
        <v>-10</v>
      </c>
      <c r="N11" s="100"/>
    </row>
    <row r="12" spans="1:14" ht="24" customHeight="1" x14ac:dyDescent="0.25">
      <c r="A12" s="6"/>
      <c r="B12" s="57">
        <v>5</v>
      </c>
      <c r="C12" s="70" t="s">
        <v>97</v>
      </c>
      <c r="D12" s="71"/>
      <c r="E12" s="72"/>
      <c r="F12" s="15" t="str">
        <f ca="1">INDIRECT(ADDRESS(42,6))&amp;":"&amp;INDIRECT(ADDRESS(42,7))</f>
        <v>2:13</v>
      </c>
      <c r="G12" s="17" t="str">
        <f ca="1">INDIRECT(ADDRESS(21,7))&amp;":"&amp;INDIRECT(ADDRESS(21,6))</f>
        <v>11:10</v>
      </c>
      <c r="H12" s="17" t="str">
        <f ca="1">INDIRECT(ADDRESS(26,6))&amp;":"&amp;INDIRECT(ADDRESS(26,7))</f>
        <v>5:12</v>
      </c>
      <c r="I12" s="17" t="str">
        <f ca="1">INDIRECT(ADDRESS(32,7))&amp;":"&amp;INDIRECT(ADDRESS(32,6))</f>
        <v>10:9</v>
      </c>
      <c r="J12" s="16" t="s">
        <v>4</v>
      </c>
      <c r="K12" s="18" t="str">
        <f ca="1">INDIRECT(ADDRESS(35,7))&amp;":"&amp;INDIRECT(ADDRESS(35,6))</f>
        <v>13:9</v>
      </c>
      <c r="L12" s="65">
        <f ca="1">IF(COUNT(F13:K13)=0,"",COUNTIF(F13:K13,"&gt;0")+0.5*COUNTIF(F13:K13,0))</f>
        <v>3</v>
      </c>
      <c r="M12" s="13"/>
      <c r="N12" s="73">
        <v>3</v>
      </c>
    </row>
    <row r="13" spans="1:14" ht="24" customHeight="1" x14ac:dyDescent="0.25">
      <c r="A13" s="6"/>
      <c r="B13" s="69"/>
      <c r="C13" s="70"/>
      <c r="D13" s="71"/>
      <c r="E13" s="72"/>
      <c r="F13" s="19">
        <f ca="1">IF(LEN(INDIRECT(ADDRESS(ROW()-1, COLUMN())))=1,"",INDIRECT(ADDRESS(42,6))-INDIRECT(ADDRESS(42,7)))</f>
        <v>-11</v>
      </c>
      <c r="G13" s="13">
        <f ca="1">IF(LEN(INDIRECT(ADDRESS(ROW()-1, COLUMN())))=1,"",INDIRECT(ADDRESS(21,7))-INDIRECT(ADDRESS(21,6)))</f>
        <v>1</v>
      </c>
      <c r="H13" s="13">
        <f ca="1">IF(LEN(INDIRECT(ADDRESS(ROW()-1, COLUMN())))=1,"",INDIRECT(ADDRESS(26,6))-INDIRECT(ADDRESS(26,7)))</f>
        <v>-7</v>
      </c>
      <c r="I13" s="13">
        <f ca="1">IF(LEN(INDIRECT(ADDRESS(ROW()-1, COLUMN())))=1,"",INDIRECT(ADDRESS(32,7))-INDIRECT(ADDRESS(32,6)))</f>
        <v>1</v>
      </c>
      <c r="J13" s="20" t="s">
        <v>4</v>
      </c>
      <c r="K13" s="14">
        <f ca="1">IF(LEN(INDIRECT(ADDRESS(ROW()-1, COLUMN())))=1,"",INDIRECT(ADDRESS(35,7))-INDIRECT(ADDRESS(35,6)))</f>
        <v>4</v>
      </c>
      <c r="L13" s="65"/>
      <c r="M13" s="13">
        <f ca="1">IF(COUNT(F13:K13)=0,"",SUM(F13:K13))</f>
        <v>-12</v>
      </c>
      <c r="N13" s="74"/>
    </row>
    <row r="14" spans="1:14" ht="24" customHeight="1" x14ac:dyDescent="0.25">
      <c r="A14" s="6"/>
      <c r="B14" s="57">
        <v>6</v>
      </c>
      <c r="C14" s="59" t="s">
        <v>98</v>
      </c>
      <c r="D14" s="60"/>
      <c r="E14" s="61"/>
      <c r="F14" s="15" t="str">
        <f ca="1">INDIRECT(ADDRESS(20,7))&amp;":"&amp;INDIRECT(ADDRESS(20,6))</f>
        <v>6:13</v>
      </c>
      <c r="G14" s="17" t="str">
        <f ca="1">INDIRECT(ADDRESS(30,7))&amp;":"&amp;INDIRECT(ADDRESS(30,6))</f>
        <v>13:4</v>
      </c>
      <c r="H14" s="17" t="str">
        <f ca="1">INDIRECT(ADDRESS(40,7))&amp;":"&amp;INDIRECT(ADDRESS(40,6))</f>
        <v>8:13</v>
      </c>
      <c r="I14" s="17" t="str">
        <f ca="1">INDIRECT(ADDRESS(25,6))&amp;":"&amp;INDIRECT(ADDRESS(25,7))</f>
        <v>4:13</v>
      </c>
      <c r="J14" s="17" t="str">
        <f ca="1">INDIRECT(ADDRESS(35,6))&amp;":"&amp;INDIRECT(ADDRESS(35,7))</f>
        <v>9:13</v>
      </c>
      <c r="K14" s="21" t="s">
        <v>4</v>
      </c>
      <c r="L14" s="65">
        <f ca="1">IF(COUNT(F15:K15)=0,"",COUNTIF(F15:K15,"&gt;0")+0.5*COUNTIF(F15:K15,0))</f>
        <v>1</v>
      </c>
      <c r="M14" s="13"/>
      <c r="N14" s="67">
        <v>6</v>
      </c>
    </row>
    <row r="15" spans="1:14" ht="24" customHeight="1" thickBot="1" x14ac:dyDescent="0.3">
      <c r="A15" s="6"/>
      <c r="B15" s="58"/>
      <c r="C15" s="62"/>
      <c r="D15" s="63"/>
      <c r="E15" s="64"/>
      <c r="F15" s="22">
        <f ca="1">IF(LEN(INDIRECT(ADDRESS(ROW()-1, COLUMN())))=1,"",INDIRECT(ADDRESS(20,7))-INDIRECT(ADDRESS(20,6)))</f>
        <v>-7</v>
      </c>
      <c r="G15" s="23">
        <f ca="1">IF(LEN(INDIRECT(ADDRESS(ROW()-1, COLUMN())))=1,"",INDIRECT(ADDRESS(30,7))-INDIRECT(ADDRESS(30,6)))</f>
        <v>9</v>
      </c>
      <c r="H15" s="23">
        <f ca="1">IF(LEN(INDIRECT(ADDRESS(ROW()-1, COLUMN())))=1,"",INDIRECT(ADDRESS(40,7))-INDIRECT(ADDRESS(40,6)))</f>
        <v>-5</v>
      </c>
      <c r="I15" s="23">
        <f ca="1">IF(LEN(INDIRECT(ADDRESS(ROW()-1, COLUMN())))=1,"",INDIRECT(ADDRESS(25,6))-INDIRECT(ADDRESS(25,7)))</f>
        <v>-9</v>
      </c>
      <c r="J15" s="23">
        <f ca="1">IF(LEN(INDIRECT(ADDRESS(ROW()-1, COLUMN())))=1,"",INDIRECT(ADDRESS(35,6))-INDIRECT(ADDRESS(35,7)))</f>
        <v>-4</v>
      </c>
      <c r="K15" s="24" t="s">
        <v>4</v>
      </c>
      <c r="L15" s="66"/>
      <c r="M15" s="23">
        <f ca="1">IF(COUNT(F15:K15)=0,"",SUM(F15:K15))</f>
        <v>-16</v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Комаров</v>
      </c>
      <c r="D20" s="53"/>
      <c r="E20" s="54"/>
      <c r="F20" s="25">
        <v>13</v>
      </c>
      <c r="G20" s="26">
        <v>6</v>
      </c>
      <c r="H20" s="55" t="str">
        <f ca="1">IF(ISBLANK(INDIRECT(ADDRESS(K20*2+2,3))),"",INDIRECT(ADDRESS(K20*2+2,3)))</f>
        <v>Москова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Изорди</v>
      </c>
      <c r="D21" s="53"/>
      <c r="E21" s="54"/>
      <c r="F21" s="25">
        <v>10</v>
      </c>
      <c r="G21" s="26">
        <v>11</v>
      </c>
      <c r="H21" s="55" t="str">
        <f ca="1">IF(ISBLANK(INDIRECT(ADDRESS(K21*2+2,3))),"",INDIRECT(ADDRESS(K21*2+2,3)))</f>
        <v>Савченко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Артюхина</v>
      </c>
      <c r="D22" s="53"/>
      <c r="E22" s="54"/>
      <c r="F22" s="25">
        <v>13</v>
      </c>
      <c r="G22" s="26">
        <v>12</v>
      </c>
      <c r="H22" s="55" t="str">
        <f ca="1">IF(ISBLANK(INDIRECT(ADDRESS(K22*2+2,3))),"",INDIRECT(ADDRESS(K22*2+2,3)))</f>
        <v>Дубовицкий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Москова</v>
      </c>
      <c r="D25" s="53"/>
      <c r="E25" s="54"/>
      <c r="F25" s="25">
        <v>4</v>
      </c>
      <c r="G25" s="26">
        <v>13</v>
      </c>
      <c r="H25" s="55" t="str">
        <f ca="1">IF(ISBLANK(INDIRECT(ADDRESS(K25*2+2,3))),"",INDIRECT(ADDRESS(K25*2+2,3)))</f>
        <v>Дубовицкий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Савченко</v>
      </c>
      <c r="D26" s="53"/>
      <c r="E26" s="54"/>
      <c r="F26" s="25">
        <v>5</v>
      </c>
      <c r="G26" s="26">
        <v>12</v>
      </c>
      <c r="H26" s="55" t="str">
        <f ca="1">IF(ISBLANK(INDIRECT(ADDRESS(K26*2+2,3))),"",INDIRECT(ADDRESS(K26*2+2,3)))</f>
        <v>Артюхина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Комаров</v>
      </c>
      <c r="D27" s="53"/>
      <c r="E27" s="54"/>
      <c r="F27" s="25">
        <v>12</v>
      </c>
      <c r="G27" s="26">
        <v>13</v>
      </c>
      <c r="H27" s="55" t="str">
        <f ca="1">IF(ISBLANK(INDIRECT(ADDRESS(K27*2+2,3))),"",INDIRECT(ADDRESS(K27*2+2,3)))</f>
        <v>Изорди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Изорди</v>
      </c>
      <c r="D30" s="53"/>
      <c r="E30" s="54"/>
      <c r="F30" s="25">
        <v>4</v>
      </c>
      <c r="G30" s="26">
        <v>13</v>
      </c>
      <c r="H30" s="55" t="str">
        <f ca="1">IF(ISBLANK(INDIRECT(ADDRESS(K30*2+2,3))),"",INDIRECT(ADDRESS(K30*2+2,3)))</f>
        <v>Москова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Артюхина</v>
      </c>
      <c r="D31" s="53"/>
      <c r="E31" s="54"/>
      <c r="F31" s="25">
        <v>4</v>
      </c>
      <c r="G31" s="26">
        <v>13</v>
      </c>
      <c r="H31" s="55" t="str">
        <f ca="1">IF(ISBLANK(INDIRECT(ADDRESS(K31*2+2,3))),"",INDIRECT(ADDRESS(K31*2+2,3)))</f>
        <v>Комаров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Дубовицкий</v>
      </c>
      <c r="D32" s="53"/>
      <c r="E32" s="54"/>
      <c r="F32" s="25">
        <v>9</v>
      </c>
      <c r="G32" s="26">
        <v>10</v>
      </c>
      <c r="H32" s="55" t="str">
        <f ca="1">IF(ISBLANK(INDIRECT(ADDRESS(K32*2+2,3))),"",INDIRECT(ADDRESS(K32*2+2,3)))</f>
        <v>Савченко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Москова</v>
      </c>
      <c r="D35" s="53"/>
      <c r="E35" s="54"/>
      <c r="F35" s="25">
        <v>9</v>
      </c>
      <c r="G35" s="26">
        <v>13</v>
      </c>
      <c r="H35" s="55" t="str">
        <f ca="1">IF(ISBLANK(INDIRECT(ADDRESS(K35*2+2,3))),"",INDIRECT(ADDRESS(K35*2+2,3)))</f>
        <v>Савченко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Комаров</v>
      </c>
      <c r="D36" s="53"/>
      <c r="E36" s="54"/>
      <c r="F36" s="25">
        <v>13</v>
      </c>
      <c r="G36" s="26">
        <v>6</v>
      </c>
      <c r="H36" s="55" t="str">
        <f ca="1">IF(ISBLANK(INDIRECT(ADDRESS(K36*2+2,3))),"",INDIRECT(ADDRESS(K36*2+2,3)))</f>
        <v>Дубовицкий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Изорди</v>
      </c>
      <c r="D37" s="53"/>
      <c r="E37" s="54"/>
      <c r="F37" s="25">
        <v>6</v>
      </c>
      <c r="G37" s="26">
        <v>13</v>
      </c>
      <c r="H37" s="55" t="str">
        <f ca="1">IF(ISBLANK(INDIRECT(ADDRESS(K37*2+2,3))),"",INDIRECT(ADDRESS(K37*2+2,3)))</f>
        <v>Артюхина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Артюхина</v>
      </c>
      <c r="D40" s="53"/>
      <c r="E40" s="54"/>
      <c r="F40" s="25">
        <v>13</v>
      </c>
      <c r="G40" s="26">
        <v>8</v>
      </c>
      <c r="H40" s="55" t="str">
        <f ca="1">IF(ISBLANK(INDIRECT(ADDRESS(K40*2+2,3))),"",INDIRECT(ADDRESS(K40*2+2,3)))</f>
        <v>Москова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Дубовицкий</v>
      </c>
      <c r="D41" s="53"/>
      <c r="E41" s="54"/>
      <c r="F41" s="25">
        <v>3</v>
      </c>
      <c r="G41" s="26">
        <v>13</v>
      </c>
      <c r="H41" s="55" t="str">
        <f ca="1">IF(ISBLANK(INDIRECT(ADDRESS(K41*2+2,3))),"",INDIRECT(ADDRESS(K41*2+2,3)))</f>
        <v>Изорди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Савченко</v>
      </c>
      <c r="D42" s="53"/>
      <c r="E42" s="54"/>
      <c r="F42" s="25">
        <v>2</v>
      </c>
      <c r="G42" s="26">
        <v>13</v>
      </c>
      <c r="H42" s="55" t="str">
        <f ca="1">IF(ISBLANK(INDIRECT(ADDRESS(K42*2+2,3))),"",INDIRECT(ADDRESS(K42*2+2,3)))</f>
        <v>Комаров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P8" sqref="P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67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66</v>
      </c>
      <c r="M1"/>
    </row>
    <row r="2" spans="1:14" ht="15.75" thickBot="1" x14ac:dyDescent="0.3">
      <c r="M2"/>
    </row>
    <row r="3" spans="1:14" ht="30" customHeight="1" thickBot="1" x14ac:dyDescent="0.3"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96" t="s">
        <v>120</v>
      </c>
      <c r="D4" s="97"/>
      <c r="E4" s="98"/>
      <c r="F4" s="8" t="s">
        <v>4</v>
      </c>
      <c r="G4" s="9" t="str">
        <f ca="1">INDIRECT(ADDRESS(27,6))&amp;":"&amp;INDIRECT(ADDRESS(27,7))</f>
        <v>13:4</v>
      </c>
      <c r="H4" s="9" t="str">
        <f ca="1">INDIRECT(ADDRESS(31,7))&amp;":"&amp;INDIRECT(ADDRESS(31,6))</f>
        <v>3:13</v>
      </c>
      <c r="I4" s="9" t="str">
        <f ca="1">INDIRECT(ADDRESS(36,6))&amp;":"&amp;INDIRECT(ADDRESS(36,7))</f>
        <v>13:4</v>
      </c>
      <c r="J4" s="9" t="str">
        <f ca="1">INDIRECT(ADDRESS(42,7))&amp;":"&amp;INDIRECT(ADDRESS(42,6))</f>
        <v>12:13</v>
      </c>
      <c r="K4" s="10" t="str">
        <f ca="1">INDIRECT(ADDRESS(20,6))&amp;":"&amp;INDIRECT(ADDRESS(20,7))</f>
        <v>9:13</v>
      </c>
      <c r="L4" s="89">
        <f ca="1">IF(COUNT(F5:K5)=0,"",COUNTIF(F5:K5,"&gt;0")+0.5*COUNTIF(F5:K5,0))</f>
        <v>2</v>
      </c>
      <c r="M4" s="11"/>
      <c r="N4" s="101">
        <v>4</v>
      </c>
    </row>
    <row r="5" spans="1:14" ht="24" customHeight="1" x14ac:dyDescent="0.25">
      <c r="A5" s="6"/>
      <c r="B5" s="69"/>
      <c r="C5" s="59"/>
      <c r="D5" s="60"/>
      <c r="E5" s="61"/>
      <c r="F5" s="12" t="s">
        <v>4</v>
      </c>
      <c r="G5" s="13">
        <f ca="1">IF(LEN(INDIRECT(ADDRESS(ROW()-1, COLUMN())))=1,"",INDIRECT(ADDRESS(27,6))-INDIRECT(ADDRESS(27,7)))</f>
        <v>9</v>
      </c>
      <c r="H5" s="13">
        <f ca="1">IF(LEN(INDIRECT(ADDRESS(ROW()-1, COLUMN())))=1,"",INDIRECT(ADDRESS(31,7))-INDIRECT(ADDRESS(31,6)))</f>
        <v>-10</v>
      </c>
      <c r="I5" s="13">
        <f ca="1">IF(LEN(INDIRECT(ADDRESS(ROW()-1, COLUMN())))=1,"",INDIRECT(ADDRESS(36,6))-INDIRECT(ADDRESS(36,7)))</f>
        <v>9</v>
      </c>
      <c r="J5" s="13">
        <f ca="1">IF(LEN(INDIRECT(ADDRESS(ROW()-1, COLUMN())))=1,"",INDIRECT(ADDRESS(42,7))-INDIRECT(ADDRESS(42,6)))</f>
        <v>-1</v>
      </c>
      <c r="K5" s="14">
        <f ca="1">IF(LEN(INDIRECT(ADDRESS(ROW()-1, COLUMN())))=1,"",INDIRECT(ADDRESS(20,6))-INDIRECT(ADDRESS(20,7)))</f>
        <v>-4</v>
      </c>
      <c r="L5" s="65"/>
      <c r="M5" s="13">
        <f ca="1">IF(COUNT(F5:K5)=0,"",SUM(F5:K5))</f>
        <v>3</v>
      </c>
      <c r="N5" s="100"/>
    </row>
    <row r="6" spans="1:14" ht="24" customHeight="1" x14ac:dyDescent="0.25">
      <c r="A6" s="6"/>
      <c r="B6" s="57">
        <v>2</v>
      </c>
      <c r="C6" s="59" t="s">
        <v>129</v>
      </c>
      <c r="D6" s="60"/>
      <c r="E6" s="61"/>
      <c r="F6" s="15" t="str">
        <f ca="1">INDIRECT(ADDRESS(27,7))&amp;":"&amp;INDIRECT(ADDRESS(27,6))</f>
        <v>4:13</v>
      </c>
      <c r="G6" s="16" t="s">
        <v>4</v>
      </c>
      <c r="H6" s="17" t="str">
        <f ca="1">INDIRECT(ADDRESS(37,6))&amp;":"&amp;INDIRECT(ADDRESS(37,7))</f>
        <v>0:13</v>
      </c>
      <c r="I6" s="17" t="str">
        <f ca="1">INDIRECT(ADDRESS(41,7))&amp;":"&amp;INDIRECT(ADDRESS(41,6))</f>
        <v>13:5</v>
      </c>
      <c r="J6" s="17" t="str">
        <f ca="1">INDIRECT(ADDRESS(21,6))&amp;":"&amp;INDIRECT(ADDRESS(21,7))</f>
        <v>9:13</v>
      </c>
      <c r="K6" s="18" t="str">
        <f ca="1">INDIRECT(ADDRESS(30,6))&amp;":"&amp;INDIRECT(ADDRESS(30,7))</f>
        <v>0:13</v>
      </c>
      <c r="L6" s="65">
        <f ca="1">IF(COUNT(F7:K7)=0,"",COUNTIF(F7:K7,"&gt;0")+0.5*COUNTIF(F7:K7,0))</f>
        <v>1</v>
      </c>
      <c r="M6" s="13"/>
      <c r="N6" s="99">
        <v>5</v>
      </c>
    </row>
    <row r="7" spans="1:14" ht="24" customHeight="1" x14ac:dyDescent="0.25">
      <c r="A7" s="6"/>
      <c r="B7" s="69"/>
      <c r="C7" s="59"/>
      <c r="D7" s="60"/>
      <c r="E7" s="61"/>
      <c r="F7" s="19">
        <f ca="1">IF(LEN(INDIRECT(ADDRESS(ROW()-1, COLUMN())))=1,"",INDIRECT(ADDRESS(27,7))-INDIRECT(ADDRESS(27,6)))</f>
        <v>-9</v>
      </c>
      <c r="G7" s="20" t="s">
        <v>4</v>
      </c>
      <c r="H7" s="13">
        <f ca="1">IF(LEN(INDIRECT(ADDRESS(ROW()-1, COLUMN())))=1,"",INDIRECT(ADDRESS(37,6))-INDIRECT(ADDRESS(37,7)))</f>
        <v>-13</v>
      </c>
      <c r="I7" s="13">
        <f ca="1">IF(LEN(INDIRECT(ADDRESS(ROW()-1, COLUMN())))=1,"",INDIRECT(ADDRESS(41,7))-INDIRECT(ADDRESS(41,6)))</f>
        <v>8</v>
      </c>
      <c r="J7" s="13">
        <f ca="1">IF(LEN(INDIRECT(ADDRESS(ROW()-1, COLUMN())))=1,"",INDIRECT(ADDRESS(21,6))-INDIRECT(ADDRESS(21,7)))</f>
        <v>-4</v>
      </c>
      <c r="K7" s="14">
        <f ca="1">IF(LEN(INDIRECT(ADDRESS(ROW()-1, COLUMN())))=1,"",INDIRECT(ADDRESS(30,6))-INDIRECT(ADDRESS(30,7)))</f>
        <v>-13</v>
      </c>
      <c r="L7" s="65"/>
      <c r="M7" s="13">
        <f ca="1">IF(COUNT(F7:K7)=0,"",SUM(F7:K7))</f>
        <v>-31</v>
      </c>
      <c r="N7" s="100"/>
    </row>
    <row r="8" spans="1:14" ht="24" customHeight="1" x14ac:dyDescent="0.25">
      <c r="A8" s="6"/>
      <c r="B8" s="57">
        <v>3</v>
      </c>
      <c r="C8" s="86" t="s">
        <v>121</v>
      </c>
      <c r="D8" s="87"/>
      <c r="E8" s="88"/>
      <c r="F8" s="15" t="str">
        <f ca="1">INDIRECT(ADDRESS(31,6))&amp;":"&amp;INDIRECT(ADDRESS(31,7))</f>
        <v>13:3</v>
      </c>
      <c r="G8" s="17" t="str">
        <f ca="1">INDIRECT(ADDRESS(37,7))&amp;":"&amp;INDIRECT(ADDRESS(37,6))</f>
        <v>13:0</v>
      </c>
      <c r="H8" s="16" t="s">
        <v>4</v>
      </c>
      <c r="I8" s="17" t="str">
        <f ca="1">INDIRECT(ADDRESS(22,6))&amp;":"&amp;INDIRECT(ADDRESS(22,7))</f>
        <v>13:8</v>
      </c>
      <c r="J8" s="17" t="str">
        <f ca="1">INDIRECT(ADDRESS(26,7))&amp;":"&amp;INDIRECT(ADDRESS(26,6))</f>
        <v>13:9</v>
      </c>
      <c r="K8" s="18" t="str">
        <f ca="1">INDIRECT(ADDRESS(40,6))&amp;":"&amp;INDIRECT(ADDRESS(40,7))</f>
        <v>13:4</v>
      </c>
      <c r="L8" s="65">
        <f ca="1">IF(COUNT(F9:K9)=0,"",COUNTIF(F9:K9,"&gt;0")+0.5*COUNTIF(F9:K9,0))</f>
        <v>5</v>
      </c>
      <c r="M8" s="13"/>
      <c r="N8" s="94">
        <v>1</v>
      </c>
    </row>
    <row r="9" spans="1:14" ht="24" customHeight="1" x14ac:dyDescent="0.25">
      <c r="A9" s="6"/>
      <c r="B9" s="69"/>
      <c r="C9" s="86"/>
      <c r="D9" s="87"/>
      <c r="E9" s="88"/>
      <c r="F9" s="19">
        <f ca="1">IF(LEN(INDIRECT(ADDRESS(ROW()-1, COLUMN())))=1,"",INDIRECT(ADDRESS(31,6))-INDIRECT(ADDRESS(31,7)))</f>
        <v>10</v>
      </c>
      <c r="G9" s="13">
        <f ca="1">IF(LEN(INDIRECT(ADDRESS(ROW()-1, COLUMN())))=1,"",INDIRECT(ADDRESS(37,7))-INDIRECT(ADDRESS(37,6)))</f>
        <v>13</v>
      </c>
      <c r="H9" s="20" t="s">
        <v>4</v>
      </c>
      <c r="I9" s="13">
        <f ca="1">IF(LEN(INDIRECT(ADDRESS(ROW()-1, COLUMN())))=1,"",INDIRECT(ADDRESS(22,6))-INDIRECT(ADDRESS(22,7)))</f>
        <v>5</v>
      </c>
      <c r="J9" s="13">
        <f ca="1">IF(LEN(INDIRECT(ADDRESS(ROW()-1, COLUMN())))=1,"",INDIRECT(ADDRESS(26,7))-INDIRECT(ADDRESS(26,6)))</f>
        <v>4</v>
      </c>
      <c r="K9" s="14">
        <f ca="1">IF(LEN(INDIRECT(ADDRESS(ROW()-1, COLUMN())))=1,"",INDIRECT(ADDRESS(40,6))-INDIRECT(ADDRESS(40,7)))</f>
        <v>9</v>
      </c>
      <c r="L9" s="65"/>
      <c r="M9" s="13">
        <f ca="1">IF(COUNT(F9:K9)=0,"",SUM(F9:K9))</f>
        <v>41</v>
      </c>
      <c r="N9" s="77"/>
    </row>
    <row r="10" spans="1:14" ht="24" customHeight="1" x14ac:dyDescent="0.25">
      <c r="A10" s="6"/>
      <c r="B10" s="57">
        <v>4</v>
      </c>
      <c r="C10" s="59" t="s">
        <v>130</v>
      </c>
      <c r="D10" s="60"/>
      <c r="E10" s="61"/>
      <c r="F10" s="15" t="str">
        <f ca="1">INDIRECT(ADDRESS(36,7))&amp;":"&amp;INDIRECT(ADDRESS(36,6))</f>
        <v>4:13</v>
      </c>
      <c r="G10" s="17" t="str">
        <f ca="1">INDIRECT(ADDRESS(41,6))&amp;":"&amp;INDIRECT(ADDRESS(41,7))</f>
        <v>5:13</v>
      </c>
      <c r="H10" s="17" t="str">
        <f ca="1">INDIRECT(ADDRESS(22,7))&amp;":"&amp;INDIRECT(ADDRESS(22,6))</f>
        <v>8:13</v>
      </c>
      <c r="I10" s="16" t="s">
        <v>4</v>
      </c>
      <c r="J10" s="17" t="str">
        <f ca="1">INDIRECT(ADDRESS(32,6))&amp;":"&amp;INDIRECT(ADDRESS(32,7))</f>
        <v>11:9</v>
      </c>
      <c r="K10" s="18" t="str">
        <f ca="1">INDIRECT(ADDRESS(25,7))&amp;":"&amp;INDIRECT(ADDRESS(25,6))</f>
        <v>6:13</v>
      </c>
      <c r="L10" s="65">
        <f ca="1">IF(COUNT(F11:K11)=0,"",COUNTIF(F11:K11,"&gt;0")+0.5*COUNTIF(F11:K11,0))</f>
        <v>1</v>
      </c>
      <c r="M10" s="13"/>
      <c r="N10" s="99">
        <v>6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-9</v>
      </c>
      <c r="G11" s="13">
        <f ca="1">IF(LEN(INDIRECT(ADDRESS(ROW()-1, COLUMN())))=1,"",INDIRECT(ADDRESS(41,6))-INDIRECT(ADDRESS(41,7)))</f>
        <v>-8</v>
      </c>
      <c r="H11" s="13">
        <f ca="1">IF(LEN(INDIRECT(ADDRESS(ROW()-1, COLUMN())))=1,"",INDIRECT(ADDRESS(22,7))-INDIRECT(ADDRESS(22,6)))</f>
        <v>-5</v>
      </c>
      <c r="I11" s="20" t="s">
        <v>4</v>
      </c>
      <c r="J11" s="13">
        <f ca="1">IF(LEN(INDIRECT(ADDRESS(ROW()-1, COLUMN())))=1,"",INDIRECT(ADDRESS(32,6))-INDIRECT(ADDRESS(32,7)))</f>
        <v>2</v>
      </c>
      <c r="K11" s="14">
        <f ca="1">IF(LEN(INDIRECT(ADDRESS(ROW()-1, COLUMN())))=1,"",INDIRECT(ADDRESS(25,7))-INDIRECT(ADDRESS(25,6)))</f>
        <v>-7</v>
      </c>
      <c r="L11" s="65"/>
      <c r="M11" s="13">
        <f ca="1">IF(COUNT(F11:K11)=0,"",SUM(F11:K11))</f>
        <v>-27</v>
      </c>
      <c r="N11" s="100"/>
    </row>
    <row r="12" spans="1:14" ht="24" customHeight="1" x14ac:dyDescent="0.25">
      <c r="A12" s="6"/>
      <c r="B12" s="57">
        <v>5</v>
      </c>
      <c r="C12" s="70" t="s">
        <v>122</v>
      </c>
      <c r="D12" s="71"/>
      <c r="E12" s="72"/>
      <c r="F12" s="15" t="str">
        <f ca="1">INDIRECT(ADDRESS(42,6))&amp;":"&amp;INDIRECT(ADDRESS(42,7))</f>
        <v>13:12</v>
      </c>
      <c r="G12" s="17" t="str">
        <f ca="1">INDIRECT(ADDRESS(21,7))&amp;":"&amp;INDIRECT(ADDRESS(21,6))</f>
        <v>13:9</v>
      </c>
      <c r="H12" s="17" t="str">
        <f ca="1">INDIRECT(ADDRESS(26,6))&amp;":"&amp;INDIRECT(ADDRESS(26,7))</f>
        <v>9:13</v>
      </c>
      <c r="I12" s="17" t="str">
        <f ca="1">INDIRECT(ADDRESS(32,7))&amp;":"&amp;INDIRECT(ADDRESS(32,6))</f>
        <v>9:11</v>
      </c>
      <c r="J12" s="16" t="s">
        <v>4</v>
      </c>
      <c r="K12" s="18" t="str">
        <f ca="1">INDIRECT(ADDRESS(35,7))&amp;":"&amp;INDIRECT(ADDRESS(35,6))</f>
        <v>11:10</v>
      </c>
      <c r="L12" s="65">
        <f ca="1">IF(COUNT(F13:K13)=0,"",COUNTIF(F13:K13,"&gt;0")+0.5*COUNTIF(F13:K13,0))</f>
        <v>3</v>
      </c>
      <c r="M12" s="13"/>
      <c r="N12" s="73">
        <v>2</v>
      </c>
    </row>
    <row r="13" spans="1:14" ht="24" customHeight="1" x14ac:dyDescent="0.25">
      <c r="A13" s="6"/>
      <c r="B13" s="69"/>
      <c r="C13" s="70"/>
      <c r="D13" s="71"/>
      <c r="E13" s="72"/>
      <c r="F13" s="19">
        <f ca="1">IF(LEN(INDIRECT(ADDRESS(ROW()-1, COLUMN())))=1,"",INDIRECT(ADDRESS(42,6))-INDIRECT(ADDRESS(42,7)))</f>
        <v>1</v>
      </c>
      <c r="G13" s="13">
        <f ca="1">IF(LEN(INDIRECT(ADDRESS(ROW()-1, COLUMN())))=1,"",INDIRECT(ADDRESS(21,7))-INDIRECT(ADDRESS(21,6)))</f>
        <v>4</v>
      </c>
      <c r="H13" s="13">
        <f ca="1">IF(LEN(INDIRECT(ADDRESS(ROW()-1, COLUMN())))=1,"",INDIRECT(ADDRESS(26,6))-INDIRECT(ADDRESS(26,7)))</f>
        <v>-4</v>
      </c>
      <c r="I13" s="13">
        <f ca="1">IF(LEN(INDIRECT(ADDRESS(ROW()-1, COLUMN())))=1,"",INDIRECT(ADDRESS(32,7))-INDIRECT(ADDRESS(32,6)))</f>
        <v>-2</v>
      </c>
      <c r="J13" s="20" t="s">
        <v>4</v>
      </c>
      <c r="K13" s="14">
        <f ca="1">IF(LEN(INDIRECT(ADDRESS(ROW()-1, COLUMN())))=1,"",INDIRECT(ADDRESS(35,7))-INDIRECT(ADDRESS(35,6)))</f>
        <v>1</v>
      </c>
      <c r="L13" s="65"/>
      <c r="M13" s="13">
        <f ca="1">IF(COUNT(F13:K13)=0,"",SUM(F13:K13))</f>
        <v>0</v>
      </c>
      <c r="N13" s="74"/>
    </row>
    <row r="14" spans="1:14" ht="24" customHeight="1" x14ac:dyDescent="0.25">
      <c r="A14" s="6"/>
      <c r="B14" s="57">
        <v>6</v>
      </c>
      <c r="C14" s="70" t="s">
        <v>123</v>
      </c>
      <c r="D14" s="71"/>
      <c r="E14" s="72"/>
      <c r="F14" s="15" t="str">
        <f ca="1">INDIRECT(ADDRESS(20,7))&amp;":"&amp;INDIRECT(ADDRESS(20,6))</f>
        <v>13:9</v>
      </c>
      <c r="G14" s="17" t="str">
        <f ca="1">INDIRECT(ADDRESS(30,7))&amp;":"&amp;INDIRECT(ADDRESS(30,6))</f>
        <v>13:0</v>
      </c>
      <c r="H14" s="17" t="str">
        <f ca="1">INDIRECT(ADDRESS(40,7))&amp;":"&amp;INDIRECT(ADDRESS(40,6))</f>
        <v>4:13</v>
      </c>
      <c r="I14" s="17" t="str">
        <f ca="1">INDIRECT(ADDRESS(25,6))&amp;":"&amp;INDIRECT(ADDRESS(25,7))</f>
        <v>13:6</v>
      </c>
      <c r="J14" s="17" t="str">
        <f ca="1">INDIRECT(ADDRESS(35,6))&amp;":"&amp;INDIRECT(ADDRESS(35,7))</f>
        <v>10:11</v>
      </c>
      <c r="K14" s="21" t="s">
        <v>4</v>
      </c>
      <c r="L14" s="65">
        <f ca="1">IF(COUNT(F15:K15)=0,"",COUNTIF(F15:K15,"&gt;0")+0.5*COUNTIF(F15:K15,0))</f>
        <v>3</v>
      </c>
      <c r="M14" s="13"/>
      <c r="N14" s="73">
        <v>3</v>
      </c>
    </row>
    <row r="15" spans="1:14" ht="24" customHeight="1" thickBot="1" x14ac:dyDescent="0.3">
      <c r="A15" s="6"/>
      <c r="B15" s="58"/>
      <c r="C15" s="90"/>
      <c r="D15" s="91"/>
      <c r="E15" s="92"/>
      <c r="F15" s="22">
        <f ca="1">IF(LEN(INDIRECT(ADDRESS(ROW()-1, COLUMN())))=1,"",INDIRECT(ADDRESS(20,7))-INDIRECT(ADDRESS(20,6)))</f>
        <v>4</v>
      </c>
      <c r="G15" s="23">
        <f ca="1">IF(LEN(INDIRECT(ADDRESS(ROW()-1, COLUMN())))=1,"",INDIRECT(ADDRESS(30,7))-INDIRECT(ADDRESS(30,6)))</f>
        <v>13</v>
      </c>
      <c r="H15" s="23">
        <f ca="1">IF(LEN(INDIRECT(ADDRESS(ROW()-1, COLUMN())))=1,"",INDIRECT(ADDRESS(40,7))-INDIRECT(ADDRESS(40,6)))</f>
        <v>-9</v>
      </c>
      <c r="I15" s="23">
        <f ca="1">IF(LEN(INDIRECT(ADDRESS(ROW()-1, COLUMN())))=1,"",INDIRECT(ADDRESS(25,6))-INDIRECT(ADDRESS(25,7)))</f>
        <v>7</v>
      </c>
      <c r="J15" s="23">
        <f ca="1">IF(LEN(INDIRECT(ADDRESS(ROW()-1, COLUMN())))=1,"",INDIRECT(ADDRESS(35,6))-INDIRECT(ADDRESS(35,7)))</f>
        <v>-1</v>
      </c>
      <c r="K15" s="24" t="s">
        <v>4</v>
      </c>
      <c r="L15" s="66"/>
      <c r="M15" s="23">
        <f ca="1">IF(COUNT(F15:K15)=0,"",SUM(F15:K15))</f>
        <v>14</v>
      </c>
      <c r="N15" s="93"/>
    </row>
    <row r="16" spans="1:14" x14ac:dyDescent="0.25">
      <c r="M16"/>
    </row>
    <row r="17" spans="2:15" x14ac:dyDescent="0.25">
      <c r="M17"/>
    </row>
    <row r="18" spans="2:15" x14ac:dyDescent="0.25">
      <c r="M18"/>
    </row>
    <row r="19" spans="2:15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5" ht="30" customHeight="1" thickBot="1" x14ac:dyDescent="0.3">
      <c r="B20" s="6">
        <v>1</v>
      </c>
      <c r="C20" s="53" t="str">
        <f ca="1">IF(ISBLANK(INDIRECT(ADDRESS(B20*2+2,3))),"",INDIRECT(ADDRESS(B20*2+2,3)))</f>
        <v>Догадин</v>
      </c>
      <c r="D20" s="53"/>
      <c r="E20" s="54"/>
      <c r="F20" s="25">
        <v>9</v>
      </c>
      <c r="G20" s="26">
        <v>13</v>
      </c>
      <c r="H20" s="55" t="str">
        <f ca="1">IF(ISBLANK(INDIRECT(ADDRESS(K20*2+2,3))),"",INDIRECT(ADDRESS(K20*2+2,3)))</f>
        <v>Папоян</v>
      </c>
      <c r="I20" s="53"/>
      <c r="J20" s="53"/>
      <c r="K20" s="6">
        <v>6</v>
      </c>
      <c r="L20" s="27" t="s">
        <v>6</v>
      </c>
      <c r="M20" s="28">
        <v>1</v>
      </c>
    </row>
    <row r="21" spans="2:15" ht="30" customHeight="1" thickBot="1" x14ac:dyDescent="0.3">
      <c r="B21" s="6">
        <v>2</v>
      </c>
      <c r="C21" s="53" t="str">
        <f ca="1">IF(ISBLANK(INDIRECT(ADDRESS(B21*2+2,3))),"",INDIRECT(ADDRESS(B21*2+2,3)))</f>
        <v>Туртурика</v>
      </c>
      <c r="D21" s="53"/>
      <c r="E21" s="54"/>
      <c r="F21" s="25">
        <v>9</v>
      </c>
      <c r="G21" s="26">
        <v>13</v>
      </c>
      <c r="H21" s="55" t="str">
        <f ca="1">IF(ISBLANK(INDIRECT(ADDRESS(K21*2+2,3))),"",INDIRECT(ADDRESS(K21*2+2,3)))</f>
        <v>Степченко</v>
      </c>
      <c r="I21" s="53"/>
      <c r="J21" s="53"/>
      <c r="K21" s="6">
        <v>5</v>
      </c>
      <c r="L21" s="27" t="s">
        <v>6</v>
      </c>
      <c r="M21" s="28">
        <v>2</v>
      </c>
    </row>
    <row r="22" spans="2:15" ht="30" customHeight="1" thickBot="1" x14ac:dyDescent="0.3">
      <c r="B22" s="6">
        <v>3</v>
      </c>
      <c r="C22" s="53" t="str">
        <f ca="1">IF(ISBLANK(INDIRECT(ADDRESS(B22*2+2,3))),"",INDIRECT(ADDRESS(B22*2+2,3)))</f>
        <v>Анухин</v>
      </c>
      <c r="D22" s="53"/>
      <c r="E22" s="54"/>
      <c r="F22" s="25">
        <v>13</v>
      </c>
      <c r="G22" s="26">
        <v>8</v>
      </c>
      <c r="H22" s="55" t="str">
        <f ca="1">IF(ISBLANK(INDIRECT(ADDRESS(K22*2+2,3))),"",INDIRECT(ADDRESS(K22*2+2,3)))</f>
        <v>Никандрова</v>
      </c>
      <c r="I22" s="53"/>
      <c r="J22" s="53"/>
      <c r="K22" s="6">
        <v>4</v>
      </c>
      <c r="L22" s="27" t="s">
        <v>6</v>
      </c>
      <c r="M22" s="28">
        <v>3</v>
      </c>
    </row>
    <row r="23" spans="2:15" ht="30" customHeight="1" x14ac:dyDescent="0.25"/>
    <row r="24" spans="2:15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5" ht="30" customHeight="1" thickBot="1" x14ac:dyDescent="0.3">
      <c r="B25" s="6">
        <v>6</v>
      </c>
      <c r="C25" s="53" t="str">
        <f ca="1">IF(ISBLANK(INDIRECT(ADDRESS(B25*2+2,3))),"",INDIRECT(ADDRESS(B25*2+2,3)))</f>
        <v>Папоян</v>
      </c>
      <c r="D25" s="53"/>
      <c r="E25" s="54"/>
      <c r="F25" s="25">
        <v>13</v>
      </c>
      <c r="G25" s="26">
        <v>6</v>
      </c>
      <c r="H25" s="55" t="str">
        <f ca="1">IF(ISBLANK(INDIRECT(ADDRESS(K25*2+2,3))),"",INDIRECT(ADDRESS(K25*2+2,3)))</f>
        <v>Никандрова</v>
      </c>
      <c r="I25" s="53"/>
      <c r="J25" s="53"/>
      <c r="K25" s="6">
        <v>4</v>
      </c>
      <c r="L25" s="27" t="s">
        <v>6</v>
      </c>
      <c r="M25" s="28">
        <v>4</v>
      </c>
    </row>
    <row r="26" spans="2:15" ht="30" customHeight="1" thickBot="1" x14ac:dyDescent="0.3">
      <c r="B26" s="6">
        <v>5</v>
      </c>
      <c r="C26" s="53" t="str">
        <f ca="1">IF(ISBLANK(INDIRECT(ADDRESS(B26*2+2,3))),"",INDIRECT(ADDRESS(B26*2+2,3)))</f>
        <v>Степченко</v>
      </c>
      <c r="D26" s="53"/>
      <c r="E26" s="54"/>
      <c r="F26" s="25">
        <v>9</v>
      </c>
      <c r="G26" s="26">
        <v>13</v>
      </c>
      <c r="H26" s="55" t="str">
        <f ca="1">IF(ISBLANK(INDIRECT(ADDRESS(K26*2+2,3))),"",INDIRECT(ADDRESS(K26*2+2,3)))</f>
        <v>Анухин</v>
      </c>
      <c r="I26" s="53"/>
      <c r="J26" s="53"/>
      <c r="K26" s="6">
        <v>3</v>
      </c>
      <c r="L26" s="27" t="s">
        <v>6</v>
      </c>
      <c r="M26" s="28">
        <v>5</v>
      </c>
    </row>
    <row r="27" spans="2:15" ht="30" customHeight="1" thickBot="1" x14ac:dyDescent="0.3">
      <c r="B27" s="6">
        <v>1</v>
      </c>
      <c r="C27" s="53" t="str">
        <f ca="1">IF(ISBLANK(INDIRECT(ADDRESS(B27*2+2,3))),"",INDIRECT(ADDRESS(B27*2+2,3)))</f>
        <v>Догадин</v>
      </c>
      <c r="D27" s="53"/>
      <c r="E27" s="54"/>
      <c r="F27" s="25">
        <v>13</v>
      </c>
      <c r="G27" s="26">
        <v>4</v>
      </c>
      <c r="H27" s="55" t="str">
        <f ca="1">IF(ISBLANK(INDIRECT(ADDRESS(K27*2+2,3))),"",INDIRECT(ADDRESS(K27*2+2,3)))</f>
        <v>Туртурика</v>
      </c>
      <c r="I27" s="53"/>
      <c r="J27" s="53"/>
      <c r="K27" s="6">
        <v>2</v>
      </c>
      <c r="L27" s="27" t="s">
        <v>6</v>
      </c>
      <c r="M27" s="28">
        <v>6</v>
      </c>
    </row>
    <row r="28" spans="2:15" ht="30" customHeight="1" x14ac:dyDescent="0.25"/>
    <row r="29" spans="2:15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5" ht="30" customHeight="1" thickBot="1" x14ac:dyDescent="0.3">
      <c r="B30" s="6">
        <v>2</v>
      </c>
      <c r="C30" s="53" t="str">
        <f ca="1">IF(ISBLANK(INDIRECT(ADDRESS(B30*2+2,3))),"",INDIRECT(ADDRESS(B30*2+2,3)))</f>
        <v>Туртурика</v>
      </c>
      <c r="D30" s="53"/>
      <c r="E30" s="54"/>
      <c r="F30" s="25">
        <v>0</v>
      </c>
      <c r="G30" s="26">
        <v>13</v>
      </c>
      <c r="H30" s="55" t="str">
        <f ca="1">IF(ISBLANK(INDIRECT(ADDRESS(K30*2+2,3))),"",INDIRECT(ADDRESS(K30*2+2,3)))</f>
        <v>Папоян</v>
      </c>
      <c r="I30" s="53"/>
      <c r="J30" s="53"/>
      <c r="K30" s="6">
        <v>6</v>
      </c>
      <c r="L30" s="27" t="s">
        <v>6</v>
      </c>
      <c r="M30" s="28">
        <v>3</v>
      </c>
    </row>
    <row r="31" spans="2:15" ht="30" customHeight="1" thickBot="1" x14ac:dyDescent="0.3">
      <c r="B31" s="6">
        <v>3</v>
      </c>
      <c r="C31" s="53" t="str">
        <f ca="1">IF(ISBLANK(INDIRECT(ADDRESS(B31*2+2,3))),"",INDIRECT(ADDRESS(B31*2+2,3)))</f>
        <v>Анухин</v>
      </c>
      <c r="D31" s="53"/>
      <c r="E31" s="54"/>
      <c r="F31" s="25">
        <v>13</v>
      </c>
      <c r="G31" s="26">
        <v>3</v>
      </c>
      <c r="H31" s="55" t="str">
        <f ca="1">IF(ISBLANK(INDIRECT(ADDRESS(K31*2+2,3))),"",INDIRECT(ADDRESS(K31*2+2,3)))</f>
        <v>Догадин</v>
      </c>
      <c r="I31" s="53"/>
      <c r="J31" s="53"/>
      <c r="K31" s="6">
        <v>1</v>
      </c>
      <c r="L31" s="27" t="s">
        <v>6</v>
      </c>
      <c r="M31" s="28">
        <v>2</v>
      </c>
      <c r="O31" t="s">
        <v>131</v>
      </c>
    </row>
    <row r="32" spans="2:15" ht="30" customHeight="1" thickBot="1" x14ac:dyDescent="0.3">
      <c r="B32" s="6">
        <v>4</v>
      </c>
      <c r="C32" s="53" t="str">
        <f ca="1">IF(ISBLANK(INDIRECT(ADDRESS(B32*2+2,3))),"",INDIRECT(ADDRESS(B32*2+2,3)))</f>
        <v>Никандрова</v>
      </c>
      <c r="D32" s="53"/>
      <c r="E32" s="54"/>
      <c r="F32" s="25">
        <v>11</v>
      </c>
      <c r="G32" s="26">
        <v>9</v>
      </c>
      <c r="H32" s="55" t="str">
        <f ca="1">IF(ISBLANK(INDIRECT(ADDRESS(K32*2+2,3))),"",INDIRECT(ADDRESS(K32*2+2,3)))</f>
        <v>Степченко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Папоян</v>
      </c>
      <c r="D35" s="53"/>
      <c r="E35" s="54"/>
      <c r="F35" s="25">
        <v>10</v>
      </c>
      <c r="G35" s="26">
        <v>11</v>
      </c>
      <c r="H35" s="55" t="str">
        <f ca="1">IF(ISBLANK(INDIRECT(ADDRESS(K35*2+2,3))),"",INDIRECT(ADDRESS(K35*2+2,3)))</f>
        <v>Степченко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Догадин</v>
      </c>
      <c r="D36" s="53"/>
      <c r="E36" s="54"/>
      <c r="F36" s="25">
        <v>13</v>
      </c>
      <c r="G36" s="26">
        <v>4</v>
      </c>
      <c r="H36" s="55" t="str">
        <f ca="1">IF(ISBLANK(INDIRECT(ADDRESS(K36*2+2,3))),"",INDIRECT(ADDRESS(K36*2+2,3)))</f>
        <v>Никандрова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Туртурика</v>
      </c>
      <c r="D37" s="53"/>
      <c r="E37" s="54"/>
      <c r="F37" s="25">
        <v>0</v>
      </c>
      <c r="G37" s="26">
        <v>13</v>
      </c>
      <c r="H37" s="55" t="str">
        <f ca="1">IF(ISBLANK(INDIRECT(ADDRESS(K37*2+2,3))),"",INDIRECT(ADDRESS(K37*2+2,3)))</f>
        <v>Анухин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Анухин</v>
      </c>
      <c r="D40" s="53"/>
      <c r="E40" s="54"/>
      <c r="F40" s="25">
        <v>13</v>
      </c>
      <c r="G40" s="26">
        <v>4</v>
      </c>
      <c r="H40" s="55" t="str">
        <f ca="1">IF(ISBLANK(INDIRECT(ADDRESS(K40*2+2,3))),"",INDIRECT(ADDRESS(K40*2+2,3)))</f>
        <v>Папоян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Никандрова</v>
      </c>
      <c r="D41" s="53"/>
      <c r="E41" s="54"/>
      <c r="F41" s="25">
        <v>5</v>
      </c>
      <c r="G41" s="26">
        <v>13</v>
      </c>
      <c r="H41" s="55" t="str">
        <f ca="1">IF(ISBLANK(INDIRECT(ADDRESS(K41*2+2,3))),"",INDIRECT(ADDRESS(K41*2+2,3)))</f>
        <v>Туртурика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Степченко</v>
      </c>
      <c r="D42" s="53"/>
      <c r="E42" s="54"/>
      <c r="F42" s="25">
        <v>13</v>
      </c>
      <c r="G42" s="26">
        <v>12</v>
      </c>
      <c r="H42" s="55" t="str">
        <f ca="1">IF(ISBLANK(INDIRECT(ADDRESS(K42*2+2,3))),"",INDIRECT(ADDRESS(K42*2+2,3)))</f>
        <v>Догадин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D17" sqref="D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65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66</v>
      </c>
      <c r="M1"/>
    </row>
    <row r="2" spans="1:14" ht="15.75" thickBot="1" x14ac:dyDescent="0.3">
      <c r="M2"/>
    </row>
    <row r="3" spans="1:14" ht="30" customHeight="1" thickBot="1" x14ac:dyDescent="0.3">
      <c r="B3" s="7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82">
        <v>1</v>
      </c>
      <c r="C4" s="83" t="s">
        <v>124</v>
      </c>
      <c r="D4" s="84"/>
      <c r="E4" s="85"/>
      <c r="F4" s="8" t="s">
        <v>4</v>
      </c>
      <c r="G4" s="9" t="str">
        <f ca="1">INDIRECT(ADDRESS(27,6))&amp;":"&amp;INDIRECT(ADDRESS(27,7))</f>
        <v>13:7</v>
      </c>
      <c r="H4" s="9" t="str">
        <f ca="1">INDIRECT(ADDRESS(31,7))&amp;":"&amp;INDIRECT(ADDRESS(31,6))</f>
        <v>10:5</v>
      </c>
      <c r="I4" s="9" t="str">
        <f ca="1">INDIRECT(ADDRESS(36,6))&amp;":"&amp;INDIRECT(ADDRESS(36,7))</f>
        <v>10:8</v>
      </c>
      <c r="J4" s="9" t="str">
        <f ca="1">INDIRECT(ADDRESS(42,7))&amp;":"&amp;INDIRECT(ADDRESS(42,6))</f>
        <v>10:9</v>
      </c>
      <c r="K4" s="10" t="str">
        <f ca="1">INDIRECT(ADDRESS(20,6))&amp;":"&amp;INDIRECT(ADDRESS(20,7))</f>
        <v>:</v>
      </c>
      <c r="L4" s="89">
        <f ca="1">IF(COUNT(F5:K5)=0,"",COUNTIF(F5:K5,"&gt;0")+0.5*COUNTIF(F5:K5,0))</f>
        <v>4</v>
      </c>
      <c r="M4" s="11"/>
      <c r="N4" s="76">
        <v>1</v>
      </c>
    </row>
    <row r="5" spans="1:14" ht="24" customHeight="1" x14ac:dyDescent="0.25">
      <c r="A5" s="6"/>
      <c r="B5" s="69"/>
      <c r="C5" s="86"/>
      <c r="D5" s="87"/>
      <c r="E5" s="88"/>
      <c r="F5" s="12" t="s">
        <v>4</v>
      </c>
      <c r="G5" s="13">
        <f ca="1">IF(LEN(INDIRECT(ADDRESS(ROW()-1, COLUMN())))=1,"",INDIRECT(ADDRESS(27,6))-INDIRECT(ADDRESS(27,7)))</f>
        <v>6</v>
      </c>
      <c r="H5" s="13">
        <f ca="1">IF(LEN(INDIRECT(ADDRESS(ROW()-1, COLUMN())))=1,"",INDIRECT(ADDRESS(31,7))-INDIRECT(ADDRESS(31,6)))</f>
        <v>5</v>
      </c>
      <c r="I5" s="13">
        <f ca="1">IF(LEN(INDIRECT(ADDRESS(ROW()-1, COLUMN())))=1,"",INDIRECT(ADDRESS(36,6))-INDIRECT(ADDRESS(36,7)))</f>
        <v>2</v>
      </c>
      <c r="J5" s="13">
        <f ca="1">IF(LEN(INDIRECT(ADDRESS(ROW()-1, COLUMN())))=1,"",INDIRECT(ADDRESS(42,7))-INDIRECT(ADDRESS(42,6)))</f>
        <v>1</v>
      </c>
      <c r="K5" s="14" t="str">
        <f ca="1">IF(LEN(INDIRECT(ADDRESS(ROW()-1, COLUMN())))=1,"",INDIRECT(ADDRESS(20,6))-INDIRECT(ADDRESS(20,7)))</f>
        <v/>
      </c>
      <c r="L5" s="65"/>
      <c r="M5" s="13">
        <f ca="1">IF(COUNT(F5:K5)=0,"",SUM(F5:K5))</f>
        <v>14</v>
      </c>
      <c r="N5" s="77"/>
    </row>
    <row r="6" spans="1:14" ht="24" customHeight="1" x14ac:dyDescent="0.25">
      <c r="A6" s="6"/>
      <c r="B6" s="57">
        <v>2</v>
      </c>
      <c r="C6" s="70" t="s">
        <v>125</v>
      </c>
      <c r="D6" s="71"/>
      <c r="E6" s="72"/>
      <c r="F6" s="15" t="str">
        <f ca="1">INDIRECT(ADDRESS(27,7))&amp;":"&amp;INDIRECT(ADDRESS(27,6))</f>
        <v>7:13</v>
      </c>
      <c r="G6" s="16" t="s">
        <v>4</v>
      </c>
      <c r="H6" s="17" t="str">
        <f ca="1">INDIRECT(ADDRESS(37,6))&amp;":"&amp;INDIRECT(ADDRESS(37,7))</f>
        <v>12:10</v>
      </c>
      <c r="I6" s="17" t="str">
        <f ca="1">INDIRECT(ADDRESS(41,7))&amp;":"&amp;INDIRECT(ADDRESS(41,6))</f>
        <v>12:13</v>
      </c>
      <c r="J6" s="17" t="str">
        <f ca="1">INDIRECT(ADDRESS(21,6))&amp;":"&amp;INDIRECT(ADDRESS(21,7))</f>
        <v>1:13</v>
      </c>
      <c r="K6" s="18" t="str">
        <f ca="1">INDIRECT(ADDRESS(30,6))&amp;":"&amp;INDIRECT(ADDRESS(30,7))</f>
        <v>:</v>
      </c>
      <c r="L6" s="65">
        <f ca="1">IF(COUNT(F7:K7)=0,"",COUNTIF(F7:K7,"&gt;0")+0.5*COUNTIF(F7:K7,0))</f>
        <v>1</v>
      </c>
      <c r="M6" s="13"/>
      <c r="N6" s="73">
        <v>3</v>
      </c>
    </row>
    <row r="7" spans="1:14" ht="24" customHeight="1" x14ac:dyDescent="0.25">
      <c r="A7" s="6"/>
      <c r="B7" s="69"/>
      <c r="C7" s="70"/>
      <c r="D7" s="71"/>
      <c r="E7" s="72"/>
      <c r="F7" s="19">
        <f ca="1">IF(LEN(INDIRECT(ADDRESS(ROW()-1, COLUMN())))=1,"",INDIRECT(ADDRESS(27,7))-INDIRECT(ADDRESS(27,6)))</f>
        <v>-6</v>
      </c>
      <c r="G7" s="20" t="s">
        <v>4</v>
      </c>
      <c r="H7" s="13">
        <f ca="1">IF(LEN(INDIRECT(ADDRESS(ROW()-1, COLUMN())))=1,"",INDIRECT(ADDRESS(37,6))-INDIRECT(ADDRESS(37,7)))</f>
        <v>2</v>
      </c>
      <c r="I7" s="13">
        <f ca="1">IF(LEN(INDIRECT(ADDRESS(ROW()-1, COLUMN())))=1,"",INDIRECT(ADDRESS(41,7))-INDIRECT(ADDRESS(41,6)))</f>
        <v>-1</v>
      </c>
      <c r="J7" s="13">
        <f ca="1">IF(LEN(INDIRECT(ADDRESS(ROW()-1, COLUMN())))=1,"",INDIRECT(ADDRESS(21,6))-INDIRECT(ADDRESS(21,7)))</f>
        <v>-12</v>
      </c>
      <c r="K7" s="14" t="str">
        <f ca="1">IF(LEN(INDIRECT(ADDRESS(ROW()-1, COLUMN())))=1,"",INDIRECT(ADDRESS(30,6))-INDIRECT(ADDRESS(30,7)))</f>
        <v/>
      </c>
      <c r="L7" s="65"/>
      <c r="M7" s="13">
        <f ca="1">IF(COUNT(F7:K7)=0,"",SUM(F7:K7))</f>
        <v>-17</v>
      </c>
      <c r="N7" s="74"/>
    </row>
    <row r="8" spans="1:14" ht="24" customHeight="1" x14ac:dyDescent="0.25">
      <c r="A8" s="6"/>
      <c r="B8" s="57">
        <v>3</v>
      </c>
      <c r="C8" s="59" t="s">
        <v>126</v>
      </c>
      <c r="D8" s="60"/>
      <c r="E8" s="61"/>
      <c r="F8" s="15" t="str">
        <f ca="1">INDIRECT(ADDRESS(31,6))&amp;":"&amp;INDIRECT(ADDRESS(31,7))</f>
        <v>5:10</v>
      </c>
      <c r="G8" s="17" t="str">
        <f ca="1">INDIRECT(ADDRESS(37,7))&amp;":"&amp;INDIRECT(ADDRESS(37,6))</f>
        <v>10:12</v>
      </c>
      <c r="H8" s="16" t="s">
        <v>4</v>
      </c>
      <c r="I8" s="17" t="str">
        <f ca="1">INDIRECT(ADDRESS(22,6))&amp;":"&amp;INDIRECT(ADDRESS(22,7))</f>
        <v>13:10</v>
      </c>
      <c r="J8" s="17" t="str">
        <f ca="1">INDIRECT(ADDRESS(26,7))&amp;":"&amp;INDIRECT(ADDRESS(26,6))</f>
        <v>11:12</v>
      </c>
      <c r="K8" s="18" t="str">
        <f ca="1">INDIRECT(ADDRESS(40,6))&amp;":"&amp;INDIRECT(ADDRESS(40,7))</f>
        <v>:</v>
      </c>
      <c r="L8" s="65">
        <f ca="1">IF(COUNT(F9:K9)=0,"",COUNTIF(F9:K9,"&gt;0")+0.5*COUNTIF(F9:K9,0))</f>
        <v>1</v>
      </c>
      <c r="M8" s="13"/>
      <c r="N8" s="99">
        <v>4</v>
      </c>
    </row>
    <row r="9" spans="1:14" ht="24" customHeight="1" x14ac:dyDescent="0.25">
      <c r="A9" s="6"/>
      <c r="B9" s="69"/>
      <c r="C9" s="59"/>
      <c r="D9" s="60"/>
      <c r="E9" s="61"/>
      <c r="F9" s="19">
        <f ca="1">IF(LEN(INDIRECT(ADDRESS(ROW()-1, COLUMN())))=1,"",INDIRECT(ADDRESS(31,6))-INDIRECT(ADDRESS(31,7)))</f>
        <v>-5</v>
      </c>
      <c r="G9" s="13">
        <f ca="1">IF(LEN(INDIRECT(ADDRESS(ROW()-1, COLUMN())))=1,"",INDIRECT(ADDRESS(37,7))-INDIRECT(ADDRESS(37,6)))</f>
        <v>-2</v>
      </c>
      <c r="H9" s="20" t="s">
        <v>4</v>
      </c>
      <c r="I9" s="13">
        <f ca="1">IF(LEN(INDIRECT(ADDRESS(ROW()-1, COLUMN())))=1,"",INDIRECT(ADDRESS(22,6))-INDIRECT(ADDRESS(22,7)))</f>
        <v>3</v>
      </c>
      <c r="J9" s="13">
        <f ca="1">IF(LEN(INDIRECT(ADDRESS(ROW()-1, COLUMN())))=1,"",INDIRECT(ADDRESS(26,7))-INDIRECT(ADDRESS(26,6)))</f>
        <v>-1</v>
      </c>
      <c r="K9" s="14" t="str">
        <f ca="1">IF(LEN(INDIRECT(ADDRESS(ROW()-1, COLUMN())))=1,"",INDIRECT(ADDRESS(40,6))-INDIRECT(ADDRESS(40,7)))</f>
        <v/>
      </c>
      <c r="L9" s="65"/>
      <c r="M9" s="13">
        <f ca="1">IF(COUNT(F9:K9)=0,"",SUM(F9:K9))</f>
        <v>-5</v>
      </c>
      <c r="N9" s="100"/>
    </row>
    <row r="10" spans="1:14" ht="24" customHeight="1" x14ac:dyDescent="0.25">
      <c r="A10" s="6"/>
      <c r="B10" s="57">
        <v>4</v>
      </c>
      <c r="C10" s="59" t="s">
        <v>128</v>
      </c>
      <c r="D10" s="60"/>
      <c r="E10" s="61"/>
      <c r="F10" s="15" t="str">
        <f ca="1">INDIRECT(ADDRESS(36,7))&amp;":"&amp;INDIRECT(ADDRESS(36,6))</f>
        <v>8:10</v>
      </c>
      <c r="G10" s="17" t="str">
        <f ca="1">INDIRECT(ADDRESS(41,6))&amp;":"&amp;INDIRECT(ADDRESS(41,7))</f>
        <v>13:12</v>
      </c>
      <c r="H10" s="17" t="str">
        <f ca="1">INDIRECT(ADDRESS(22,7))&amp;":"&amp;INDIRECT(ADDRESS(22,6))</f>
        <v>10:13</v>
      </c>
      <c r="I10" s="16" t="s">
        <v>4</v>
      </c>
      <c r="J10" s="17" t="str">
        <f ca="1">INDIRECT(ADDRESS(32,6))&amp;":"&amp;INDIRECT(ADDRESS(32,7))</f>
        <v>9:13</v>
      </c>
      <c r="K10" s="18" t="str">
        <f ca="1">INDIRECT(ADDRESS(25,7))&amp;":"&amp;INDIRECT(ADDRESS(25,6))</f>
        <v>:</v>
      </c>
      <c r="L10" s="65">
        <f ca="1">IF(COUNT(F11:K11)=0,"",COUNTIF(F11:K11,"&gt;0")+0.5*COUNTIF(F11:K11,0))</f>
        <v>1</v>
      </c>
      <c r="M10" s="13"/>
      <c r="N10" s="99">
        <v>5</v>
      </c>
    </row>
    <row r="11" spans="1:14" ht="24" customHeight="1" x14ac:dyDescent="0.25">
      <c r="A11" s="6"/>
      <c r="B11" s="69"/>
      <c r="C11" s="59"/>
      <c r="D11" s="60"/>
      <c r="E11" s="61"/>
      <c r="F11" s="19">
        <f ca="1">IF(LEN(INDIRECT(ADDRESS(ROW()-1, COLUMN())))=1,"",INDIRECT(ADDRESS(36,7))-INDIRECT(ADDRESS(36,6)))</f>
        <v>-2</v>
      </c>
      <c r="G11" s="13">
        <f ca="1">IF(LEN(INDIRECT(ADDRESS(ROW()-1, COLUMN())))=1,"",INDIRECT(ADDRESS(41,6))-INDIRECT(ADDRESS(41,7)))</f>
        <v>1</v>
      </c>
      <c r="H11" s="13">
        <f ca="1">IF(LEN(INDIRECT(ADDRESS(ROW()-1, COLUMN())))=1,"",INDIRECT(ADDRESS(22,7))-INDIRECT(ADDRESS(22,6)))</f>
        <v>-3</v>
      </c>
      <c r="I11" s="20" t="s">
        <v>4</v>
      </c>
      <c r="J11" s="13">
        <f ca="1">IF(LEN(INDIRECT(ADDRESS(ROW()-1, COLUMN())))=1,"",INDIRECT(ADDRESS(32,6))-INDIRECT(ADDRESS(32,7)))</f>
        <v>-4</v>
      </c>
      <c r="K11" s="14" t="str">
        <f ca="1">IF(LEN(INDIRECT(ADDRESS(ROW()-1, COLUMN())))=1,"",INDIRECT(ADDRESS(25,7))-INDIRECT(ADDRESS(25,6)))</f>
        <v/>
      </c>
      <c r="L11" s="65"/>
      <c r="M11" s="13">
        <f ca="1">IF(COUNT(F11:K11)=0,"",SUM(F11:K11))</f>
        <v>-8</v>
      </c>
      <c r="N11" s="100"/>
    </row>
    <row r="12" spans="1:14" ht="24" customHeight="1" x14ac:dyDescent="0.25">
      <c r="A12" s="6"/>
      <c r="B12" s="57">
        <v>5</v>
      </c>
      <c r="C12" s="70" t="s">
        <v>127</v>
      </c>
      <c r="D12" s="71"/>
      <c r="E12" s="72"/>
      <c r="F12" s="15" t="str">
        <f ca="1">INDIRECT(ADDRESS(42,6))&amp;":"&amp;INDIRECT(ADDRESS(42,7))</f>
        <v>9:10</v>
      </c>
      <c r="G12" s="17" t="str">
        <f ca="1">INDIRECT(ADDRESS(21,7))&amp;":"&amp;INDIRECT(ADDRESS(21,6))</f>
        <v>13:1</v>
      </c>
      <c r="H12" s="17" t="str">
        <f ca="1">INDIRECT(ADDRESS(26,6))&amp;":"&amp;INDIRECT(ADDRESS(26,7))</f>
        <v>12:11</v>
      </c>
      <c r="I12" s="17" t="str">
        <f ca="1">INDIRECT(ADDRESS(32,7))&amp;":"&amp;INDIRECT(ADDRESS(32,6))</f>
        <v>13:9</v>
      </c>
      <c r="J12" s="16" t="s">
        <v>4</v>
      </c>
      <c r="K12" s="18" t="str">
        <f ca="1">INDIRECT(ADDRESS(35,7))&amp;":"&amp;INDIRECT(ADDRESS(35,6))</f>
        <v>:</v>
      </c>
      <c r="L12" s="65">
        <f ca="1">IF(COUNT(F13:K13)=0,"",COUNTIF(F13:K13,"&gt;0")+0.5*COUNTIF(F13:K13,0))</f>
        <v>3</v>
      </c>
      <c r="M12" s="13"/>
      <c r="N12" s="73">
        <v>2</v>
      </c>
    </row>
    <row r="13" spans="1:14" ht="24" customHeight="1" x14ac:dyDescent="0.25">
      <c r="A13" s="6"/>
      <c r="B13" s="69"/>
      <c r="C13" s="70"/>
      <c r="D13" s="71"/>
      <c r="E13" s="72"/>
      <c r="F13" s="19">
        <f ca="1">IF(LEN(INDIRECT(ADDRESS(ROW()-1, COLUMN())))=1,"",INDIRECT(ADDRESS(42,6))-INDIRECT(ADDRESS(42,7)))</f>
        <v>-1</v>
      </c>
      <c r="G13" s="13">
        <f ca="1">IF(LEN(INDIRECT(ADDRESS(ROW()-1, COLUMN())))=1,"",INDIRECT(ADDRESS(21,7))-INDIRECT(ADDRESS(21,6)))</f>
        <v>12</v>
      </c>
      <c r="H13" s="13">
        <f ca="1">IF(LEN(INDIRECT(ADDRESS(ROW()-1, COLUMN())))=1,"",INDIRECT(ADDRESS(26,6))-INDIRECT(ADDRESS(26,7)))</f>
        <v>1</v>
      </c>
      <c r="I13" s="13">
        <f ca="1">IF(LEN(INDIRECT(ADDRESS(ROW()-1, COLUMN())))=1,"",INDIRECT(ADDRESS(32,7))-INDIRECT(ADDRESS(32,6)))</f>
        <v>4</v>
      </c>
      <c r="J13" s="20" t="s">
        <v>4</v>
      </c>
      <c r="K13" s="14" t="str">
        <f ca="1">IF(LEN(INDIRECT(ADDRESS(ROW()-1, COLUMN())))=1,"",INDIRECT(ADDRESS(35,7))-INDIRECT(ADDRESS(35,6)))</f>
        <v/>
      </c>
      <c r="L13" s="65"/>
      <c r="M13" s="13">
        <f ca="1">IF(COUNT(F13:K13)=0,"",SUM(F13:K13))</f>
        <v>16</v>
      </c>
      <c r="N13" s="74"/>
    </row>
    <row r="14" spans="1:14" ht="24" customHeight="1" x14ac:dyDescent="0.25">
      <c r="A14" s="6"/>
      <c r="B14" s="57">
        <v>6</v>
      </c>
      <c r="C14" s="59"/>
      <c r="D14" s="60"/>
      <c r="E14" s="61"/>
      <c r="F14" s="15" t="str">
        <f ca="1">INDIRECT(ADDRESS(20,7))&amp;":"&amp;INDIRECT(ADDRESS(20,6))</f>
        <v>:</v>
      </c>
      <c r="G14" s="17" t="str">
        <f ca="1">INDIRECT(ADDRESS(30,7))&amp;":"&amp;INDIRECT(ADDRESS(30,6))</f>
        <v>:</v>
      </c>
      <c r="H14" s="17" t="str">
        <f ca="1">INDIRECT(ADDRESS(40,7))&amp;":"&amp;INDIRECT(ADDRESS(40,6))</f>
        <v>:</v>
      </c>
      <c r="I14" s="17" t="str">
        <f ca="1">INDIRECT(ADDRESS(25,6))&amp;":"&amp;INDIRECT(ADDRESS(25,7))</f>
        <v>:</v>
      </c>
      <c r="J14" s="17" t="str">
        <f ca="1">INDIRECT(ADDRESS(35,6))&amp;":"&amp;INDIRECT(ADDRESS(35,7))</f>
        <v>:</v>
      </c>
      <c r="K14" s="21" t="s">
        <v>4</v>
      </c>
      <c r="L14" s="65" t="str">
        <f ca="1">IF(COUNT(F15:K15)=0,"",COUNTIF(F15:K15,"&gt;0")+0.5*COUNTIF(F15:K15,0))</f>
        <v/>
      </c>
      <c r="M14" s="13"/>
      <c r="N14" s="67"/>
    </row>
    <row r="15" spans="1:14" ht="24" customHeight="1" thickBot="1" x14ac:dyDescent="0.3">
      <c r="A15" s="6"/>
      <c r="B15" s="58"/>
      <c r="C15" s="62"/>
      <c r="D15" s="63"/>
      <c r="E15" s="64"/>
      <c r="F15" s="22" t="str">
        <f ca="1">IF(LEN(INDIRECT(ADDRESS(ROW()-1, COLUMN())))=1,"",INDIRECT(ADDRESS(20,7))-INDIRECT(ADDRESS(20,6)))</f>
        <v/>
      </c>
      <c r="G15" s="23" t="str">
        <f ca="1">IF(LEN(INDIRECT(ADDRESS(ROW()-1, COLUMN())))=1,"",INDIRECT(ADDRESS(30,7))-INDIRECT(ADDRESS(30,6)))</f>
        <v/>
      </c>
      <c r="H15" s="23" t="str">
        <f ca="1">IF(LEN(INDIRECT(ADDRESS(ROW()-1, COLUMN())))=1,"",INDIRECT(ADDRESS(40,7))-INDIRECT(ADDRESS(40,6)))</f>
        <v/>
      </c>
      <c r="I15" s="23" t="str">
        <f ca="1">IF(LEN(INDIRECT(ADDRESS(ROW()-1, COLUMN())))=1,"",INDIRECT(ADDRESS(25,6))-INDIRECT(ADDRESS(25,7)))</f>
        <v/>
      </c>
      <c r="J15" s="23" t="str">
        <f ca="1">IF(LEN(INDIRECT(ADDRESS(ROW()-1, COLUMN())))=1,"",INDIRECT(ADDRESS(35,6))-INDIRECT(ADDRESS(35,7)))</f>
        <v/>
      </c>
      <c r="K15" s="24" t="s">
        <v>4</v>
      </c>
      <c r="L15" s="66"/>
      <c r="M15" s="23" t="str">
        <f ca="1">IF(COUNT(F15:K15)=0,"",SUM(F15:K15))</f>
        <v/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Жилин</v>
      </c>
      <c r="D20" s="53"/>
      <c r="E20" s="54"/>
      <c r="F20" s="25"/>
      <c r="G20" s="26"/>
      <c r="H20" s="55" t="str">
        <f ca="1">IF(ISBLANK(INDIRECT(ADDRESS(K20*2+2,3))),"",INDIRECT(ADDRESS(K20*2+2,3)))</f>
        <v/>
      </c>
      <c r="I20" s="53"/>
      <c r="J20" s="53"/>
      <c r="K20" s="6">
        <v>6</v>
      </c>
      <c r="L20" s="27" t="s">
        <v>6</v>
      </c>
      <c r="M20" s="28">
        <v>4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Борисова Лиля</v>
      </c>
      <c r="D21" s="53"/>
      <c r="E21" s="54"/>
      <c r="F21" s="25">
        <v>1</v>
      </c>
      <c r="G21" s="26">
        <v>13</v>
      </c>
      <c r="H21" s="55" t="str">
        <f ca="1">IF(ISBLANK(INDIRECT(ADDRESS(K21*2+2,3))),"",INDIRECT(ADDRESS(K21*2+2,3)))</f>
        <v>Борисов Александр</v>
      </c>
      <c r="I21" s="53"/>
      <c r="J21" s="53"/>
      <c r="K21" s="6">
        <v>5</v>
      </c>
      <c r="L21" s="27" t="s">
        <v>6</v>
      </c>
      <c r="M21" s="28">
        <v>5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Курбанова</v>
      </c>
      <c r="D22" s="53"/>
      <c r="E22" s="54"/>
      <c r="F22" s="25">
        <v>13</v>
      </c>
      <c r="G22" s="26">
        <v>10</v>
      </c>
      <c r="H22" s="55" t="str">
        <f ca="1">IF(ISBLANK(INDIRECT(ADDRESS(K22*2+2,3))),"",INDIRECT(ADDRESS(K22*2+2,3)))</f>
        <v>Капран</v>
      </c>
      <c r="I22" s="53"/>
      <c r="J22" s="53"/>
      <c r="K22" s="6">
        <v>4</v>
      </c>
      <c r="L22" s="27" t="s">
        <v>6</v>
      </c>
      <c r="M22" s="28">
        <v>6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/>
      </c>
      <c r="D25" s="53"/>
      <c r="E25" s="54"/>
      <c r="F25" s="25"/>
      <c r="G25" s="26"/>
      <c r="H25" s="55" t="str">
        <f ca="1">IF(ISBLANK(INDIRECT(ADDRESS(K25*2+2,3))),"",INDIRECT(ADDRESS(K25*2+2,3)))</f>
        <v>Капран</v>
      </c>
      <c r="I25" s="53"/>
      <c r="J25" s="53"/>
      <c r="K25" s="6">
        <v>4</v>
      </c>
      <c r="L25" s="27" t="s">
        <v>6</v>
      </c>
      <c r="M25" s="28">
        <v>1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Борисов Александр</v>
      </c>
      <c r="D26" s="53"/>
      <c r="E26" s="54"/>
      <c r="F26" s="25">
        <v>12</v>
      </c>
      <c r="G26" s="26">
        <v>11</v>
      </c>
      <c r="H26" s="55" t="str">
        <f ca="1">IF(ISBLANK(INDIRECT(ADDRESS(K26*2+2,3))),"",INDIRECT(ADDRESS(K26*2+2,3)))</f>
        <v>Курбанова</v>
      </c>
      <c r="I26" s="53"/>
      <c r="J26" s="53"/>
      <c r="K26" s="6">
        <v>3</v>
      </c>
      <c r="L26" s="27" t="s">
        <v>6</v>
      </c>
      <c r="M26" s="28">
        <v>2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Жилин</v>
      </c>
      <c r="D27" s="53"/>
      <c r="E27" s="54"/>
      <c r="F27" s="25">
        <v>13</v>
      </c>
      <c r="G27" s="26">
        <v>7</v>
      </c>
      <c r="H27" s="55" t="str">
        <f ca="1">IF(ISBLANK(INDIRECT(ADDRESS(K27*2+2,3))),"",INDIRECT(ADDRESS(K27*2+2,3)))</f>
        <v>Борисова Лиля</v>
      </c>
      <c r="I27" s="53"/>
      <c r="J27" s="53"/>
      <c r="K27" s="6">
        <v>2</v>
      </c>
      <c r="L27" s="27" t="s">
        <v>6</v>
      </c>
      <c r="M27" s="28">
        <v>3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Борисова Лиля</v>
      </c>
      <c r="D30" s="53"/>
      <c r="E30" s="54"/>
      <c r="F30" s="25"/>
      <c r="G30" s="26"/>
      <c r="H30" s="55" t="str">
        <f ca="1">IF(ISBLANK(INDIRECT(ADDRESS(K30*2+2,3))),"",INDIRECT(ADDRESS(K30*2+2,3)))</f>
        <v/>
      </c>
      <c r="I30" s="53"/>
      <c r="J30" s="53"/>
      <c r="K30" s="6">
        <v>6</v>
      </c>
      <c r="L30" s="27" t="s">
        <v>6</v>
      </c>
      <c r="M30" s="28">
        <v>6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Курбанова</v>
      </c>
      <c r="D31" s="53"/>
      <c r="E31" s="54"/>
      <c r="F31" s="25">
        <v>5</v>
      </c>
      <c r="G31" s="26">
        <v>10</v>
      </c>
      <c r="H31" s="55" t="str">
        <f ca="1">IF(ISBLANK(INDIRECT(ADDRESS(K31*2+2,3))),"",INDIRECT(ADDRESS(K31*2+2,3)))</f>
        <v>Жилин</v>
      </c>
      <c r="I31" s="53"/>
      <c r="J31" s="53"/>
      <c r="K31" s="6">
        <v>1</v>
      </c>
      <c r="L31" s="27" t="s">
        <v>6</v>
      </c>
      <c r="M31" s="28">
        <v>5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Капран</v>
      </c>
      <c r="D32" s="53"/>
      <c r="E32" s="54"/>
      <c r="F32" s="25">
        <v>9</v>
      </c>
      <c r="G32" s="26">
        <v>13</v>
      </c>
      <c r="H32" s="55" t="str">
        <f ca="1">IF(ISBLANK(INDIRECT(ADDRESS(K32*2+2,3))),"",INDIRECT(ADDRESS(K32*2+2,3)))</f>
        <v>Борисов Александр</v>
      </c>
      <c r="I32" s="53"/>
      <c r="J32" s="53"/>
      <c r="K32" s="6">
        <v>5</v>
      </c>
      <c r="L32" s="27" t="s">
        <v>6</v>
      </c>
      <c r="M32" s="28">
        <v>4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/>
      </c>
      <c r="D35" s="53"/>
      <c r="E35" s="54"/>
      <c r="F35" s="25"/>
      <c r="G35" s="26"/>
      <c r="H35" s="55" t="str">
        <f ca="1">IF(ISBLANK(INDIRECT(ADDRESS(K35*2+2,3))),"",INDIRECT(ADDRESS(K35*2+2,3)))</f>
        <v>Борисов Александр</v>
      </c>
      <c r="I35" s="53"/>
      <c r="J35" s="53"/>
      <c r="K35" s="6">
        <v>5</v>
      </c>
      <c r="L35" s="27" t="s">
        <v>6</v>
      </c>
      <c r="M35" s="28">
        <v>3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Жилин</v>
      </c>
      <c r="D36" s="53"/>
      <c r="E36" s="54"/>
      <c r="F36" s="25">
        <v>10</v>
      </c>
      <c r="G36" s="26">
        <v>8</v>
      </c>
      <c r="H36" s="55" t="str">
        <f ca="1">IF(ISBLANK(INDIRECT(ADDRESS(K36*2+2,3))),"",INDIRECT(ADDRESS(K36*2+2,3)))</f>
        <v>Капран</v>
      </c>
      <c r="I36" s="53"/>
      <c r="J36" s="53"/>
      <c r="K36" s="6">
        <v>4</v>
      </c>
      <c r="L36" s="27" t="s">
        <v>6</v>
      </c>
      <c r="M36" s="28">
        <v>2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Борисова Лиля</v>
      </c>
      <c r="D37" s="53"/>
      <c r="E37" s="54"/>
      <c r="F37" s="25">
        <v>12</v>
      </c>
      <c r="G37" s="26">
        <v>10</v>
      </c>
      <c r="H37" s="55" t="str">
        <f ca="1">IF(ISBLANK(INDIRECT(ADDRESS(K37*2+2,3))),"",INDIRECT(ADDRESS(K37*2+2,3)))</f>
        <v>Курбанова</v>
      </c>
      <c r="I37" s="53"/>
      <c r="J37" s="53"/>
      <c r="K37" s="6">
        <v>3</v>
      </c>
      <c r="L37" s="27" t="s">
        <v>6</v>
      </c>
      <c r="M37" s="28">
        <v>1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Курбанова</v>
      </c>
      <c r="D40" s="53"/>
      <c r="E40" s="54"/>
      <c r="F40" s="25"/>
      <c r="G40" s="26"/>
      <c r="H40" s="55" t="str">
        <f ca="1">IF(ISBLANK(INDIRECT(ADDRESS(K40*2+2,3))),"",INDIRECT(ADDRESS(K40*2+2,3)))</f>
        <v/>
      </c>
      <c r="I40" s="53"/>
      <c r="J40" s="53"/>
      <c r="K40" s="6">
        <v>6</v>
      </c>
      <c r="L40" s="27" t="s">
        <v>6</v>
      </c>
      <c r="M40" s="28">
        <v>4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Капран</v>
      </c>
      <c r="D41" s="53"/>
      <c r="E41" s="54"/>
      <c r="F41" s="25">
        <v>13</v>
      </c>
      <c r="G41" s="26">
        <v>12</v>
      </c>
      <c r="H41" s="55" t="str">
        <f ca="1">IF(ISBLANK(INDIRECT(ADDRESS(K41*2+2,3))),"",INDIRECT(ADDRESS(K41*2+2,3)))</f>
        <v>Борисова Лиля</v>
      </c>
      <c r="I41" s="53"/>
      <c r="J41" s="53"/>
      <c r="K41" s="6">
        <v>2</v>
      </c>
      <c r="L41" s="27" t="s">
        <v>6</v>
      </c>
      <c r="M41" s="28">
        <v>5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Борисов Александр</v>
      </c>
      <c r="D42" s="53"/>
      <c r="E42" s="54"/>
      <c r="F42" s="25">
        <v>9</v>
      </c>
      <c r="G42" s="26">
        <v>10</v>
      </c>
      <c r="H42" s="55" t="str">
        <f ca="1">IF(ISBLANK(INDIRECT(ADDRESS(K42*2+2,3))),"",INDIRECT(ADDRESS(K42*2+2,3)))</f>
        <v>Жилин</v>
      </c>
      <c r="I42" s="53"/>
      <c r="J42" s="53"/>
      <c r="K42" s="6">
        <v>1</v>
      </c>
      <c r="L42" s="27" t="s">
        <v>6</v>
      </c>
      <c r="M42" s="28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J18" sqref="J1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35">
      <c r="B1" s="78" t="s">
        <v>44</v>
      </c>
      <c r="C1" s="78"/>
      <c r="D1" s="78"/>
      <c r="E1" s="78"/>
      <c r="F1" s="78"/>
      <c r="G1" s="78"/>
      <c r="H1" s="78"/>
      <c r="I1" s="78"/>
      <c r="J1" s="78"/>
      <c r="K1" s="78"/>
      <c r="L1" s="30" t="s">
        <v>42</v>
      </c>
      <c r="M1"/>
    </row>
    <row r="2" spans="1:14" ht="15.75" thickBot="1" x14ac:dyDescent="0.3">
      <c r="M2"/>
    </row>
    <row r="3" spans="1:14" ht="30" customHeight="1" thickBot="1" x14ac:dyDescent="0.3">
      <c r="B3" s="1"/>
      <c r="C3" s="79" t="s">
        <v>0</v>
      </c>
      <c r="D3" s="80"/>
      <c r="E3" s="8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 t="s">
        <v>46</v>
      </c>
      <c r="B4" s="82">
        <v>1</v>
      </c>
      <c r="C4" s="96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>Костин И</v>
      </c>
      <c r="D4" s="97"/>
      <c r="E4" s="98"/>
      <c r="F4" s="8" t="s">
        <v>4</v>
      </c>
      <c r="G4" s="9" t="str">
        <f ca="1">INDIRECT(ADDRESS(27,6))&amp;":"&amp;INDIRECT(ADDRESS(27,7))</f>
        <v>12:13</v>
      </c>
      <c r="H4" s="9" t="str">
        <f ca="1">INDIRECT(ADDRESS(31,7))&amp;":"&amp;INDIRECT(ADDRESS(31,6))</f>
        <v>13:3</v>
      </c>
      <c r="I4" s="9" t="str">
        <f ca="1">INDIRECT(ADDRESS(36,6))&amp;":"&amp;INDIRECT(ADDRESS(36,7))</f>
        <v>6:10</v>
      </c>
      <c r="J4" s="9" t="str">
        <f ca="1">INDIRECT(ADDRESS(42,7))&amp;":"&amp;INDIRECT(ADDRESS(42,6))</f>
        <v>4:13</v>
      </c>
      <c r="K4" s="10" t="str">
        <f ca="1">INDIRECT(ADDRESS(20,6))&amp;":"&amp;INDIRECT(ADDRESS(20,7))</f>
        <v>13:2</v>
      </c>
      <c r="L4" s="89">
        <f ca="1">IF(COUNT(F5:K5)=0,"",COUNTIF(F5:K5,"&gt;0")+0.5*COUNTIF(F5:K5,0))</f>
        <v>2</v>
      </c>
      <c r="M4" s="11"/>
      <c r="N4" s="101">
        <v>4</v>
      </c>
    </row>
    <row r="5" spans="1:14" ht="24" customHeight="1" thickBot="1" x14ac:dyDescent="0.3">
      <c r="A5" s="6">
        <v>2</v>
      </c>
      <c r="B5" s="69"/>
      <c r="C5" s="59"/>
      <c r="D5" s="60"/>
      <c r="E5" s="61"/>
      <c r="F5" s="12" t="s">
        <v>4</v>
      </c>
      <c r="G5" s="13">
        <f ca="1">IF(LEN(INDIRECT(ADDRESS(ROW()-1, COLUMN())))=1,"",INDIRECT(ADDRESS(27,6))-INDIRECT(ADDRESS(27,7)))</f>
        <v>-1</v>
      </c>
      <c r="H5" s="13">
        <f ca="1">IF(LEN(INDIRECT(ADDRESS(ROW()-1, COLUMN())))=1,"",INDIRECT(ADDRESS(31,7))-INDIRECT(ADDRESS(31,6)))</f>
        <v>10</v>
      </c>
      <c r="I5" s="13">
        <f ca="1">IF(LEN(INDIRECT(ADDRESS(ROW()-1, COLUMN())))=1,"",INDIRECT(ADDRESS(36,6))-INDIRECT(ADDRESS(36,7)))</f>
        <v>-4</v>
      </c>
      <c r="J5" s="13">
        <f ca="1">IF(LEN(INDIRECT(ADDRESS(ROW()-1, COLUMN())))=1,"",INDIRECT(ADDRESS(42,7))-INDIRECT(ADDRESS(42,6)))</f>
        <v>-9</v>
      </c>
      <c r="K5" s="14">
        <f ca="1">IF(LEN(INDIRECT(ADDRESS(ROW()-1, COLUMN())))=1,"",INDIRECT(ADDRESS(20,6))-INDIRECT(ADDRESS(20,7)))</f>
        <v>11</v>
      </c>
      <c r="L5" s="65"/>
      <c r="M5" s="13">
        <f ca="1">IF(COUNT(F5:K5)=0,"",SUM(F5:K5))</f>
        <v>7</v>
      </c>
      <c r="N5" s="100"/>
    </row>
    <row r="6" spans="1:14" ht="24" customHeight="1" x14ac:dyDescent="0.25">
      <c r="A6" s="6" t="s">
        <v>47</v>
      </c>
      <c r="B6" s="57">
        <v>2</v>
      </c>
      <c r="C6" s="96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>Яковлева К.</v>
      </c>
      <c r="D6" s="97"/>
      <c r="E6" s="98"/>
      <c r="F6" s="15" t="str">
        <f ca="1">INDIRECT(ADDRESS(27,7))&amp;":"&amp;INDIRECT(ADDRESS(27,6))</f>
        <v>13:12</v>
      </c>
      <c r="G6" s="16" t="s">
        <v>4</v>
      </c>
      <c r="H6" s="17" t="str">
        <f ca="1">INDIRECT(ADDRESS(37,6))&amp;":"&amp;INDIRECT(ADDRESS(37,7))</f>
        <v>13:4</v>
      </c>
      <c r="I6" s="17" t="str">
        <f ca="1">INDIRECT(ADDRESS(41,7))&amp;":"&amp;INDIRECT(ADDRESS(41,6))</f>
        <v>9:12</v>
      </c>
      <c r="J6" s="17" t="str">
        <f ca="1">INDIRECT(ADDRESS(21,6))&amp;":"&amp;INDIRECT(ADDRESS(21,7))</f>
        <v>11:12</v>
      </c>
      <c r="K6" s="18" t="str">
        <f ca="1">INDIRECT(ADDRESS(30,6))&amp;":"&amp;INDIRECT(ADDRESS(30,7))</f>
        <v>13:4</v>
      </c>
      <c r="L6" s="65">
        <f ca="1">IF(COUNT(F7:K7)=0,"",COUNTIF(F7:K7,"&gt;0")+0.5*COUNTIF(F7:K7,0))</f>
        <v>3</v>
      </c>
      <c r="M6" s="13"/>
      <c r="N6" s="99">
        <v>3</v>
      </c>
    </row>
    <row r="7" spans="1:14" ht="24" customHeight="1" thickBot="1" x14ac:dyDescent="0.3">
      <c r="A7" s="6">
        <v>3</v>
      </c>
      <c r="B7" s="69"/>
      <c r="C7" s="59"/>
      <c r="D7" s="60"/>
      <c r="E7" s="61"/>
      <c r="F7" s="19">
        <f ca="1">IF(LEN(INDIRECT(ADDRESS(ROW()-1, COLUMN())))=1,"",INDIRECT(ADDRESS(27,7))-INDIRECT(ADDRESS(27,6)))</f>
        <v>1</v>
      </c>
      <c r="G7" s="20" t="s">
        <v>4</v>
      </c>
      <c r="H7" s="13">
        <f ca="1">IF(LEN(INDIRECT(ADDRESS(ROW()-1, COLUMN())))=1,"",INDIRECT(ADDRESS(37,6))-INDIRECT(ADDRESS(37,7)))</f>
        <v>9</v>
      </c>
      <c r="I7" s="13">
        <f ca="1">IF(LEN(INDIRECT(ADDRESS(ROW()-1, COLUMN())))=1,"",INDIRECT(ADDRESS(41,7))-INDIRECT(ADDRESS(41,6)))</f>
        <v>-3</v>
      </c>
      <c r="J7" s="13">
        <f ca="1">IF(LEN(INDIRECT(ADDRESS(ROW()-1, COLUMN())))=1,"",INDIRECT(ADDRESS(21,6))-INDIRECT(ADDRESS(21,7)))</f>
        <v>-1</v>
      </c>
      <c r="K7" s="14">
        <f ca="1">IF(LEN(INDIRECT(ADDRESS(ROW()-1, COLUMN())))=1,"",INDIRECT(ADDRESS(30,6))-INDIRECT(ADDRESS(30,7)))</f>
        <v>9</v>
      </c>
      <c r="L7" s="65"/>
      <c r="M7" s="13">
        <f ca="1">IF(COUNT(F7:K7)=0,"",SUM(F7:K7))</f>
        <v>15</v>
      </c>
      <c r="N7" s="100"/>
    </row>
    <row r="8" spans="1:14" ht="24" customHeight="1" x14ac:dyDescent="0.25">
      <c r="A8" s="6" t="s">
        <v>48</v>
      </c>
      <c r="B8" s="57">
        <v>3</v>
      </c>
      <c r="C8" s="96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>Крапиль</v>
      </c>
      <c r="D8" s="97"/>
      <c r="E8" s="98"/>
      <c r="F8" s="15" t="str">
        <f ca="1">INDIRECT(ADDRESS(31,6))&amp;":"&amp;INDIRECT(ADDRESS(31,7))</f>
        <v>3:13</v>
      </c>
      <c r="G8" s="17" t="str">
        <f ca="1">INDIRECT(ADDRESS(37,7))&amp;":"&amp;INDIRECT(ADDRESS(37,6))</f>
        <v>4:13</v>
      </c>
      <c r="H8" s="16" t="s">
        <v>4</v>
      </c>
      <c r="I8" s="17" t="str">
        <f ca="1">INDIRECT(ADDRESS(22,6))&amp;":"&amp;INDIRECT(ADDRESS(22,7))</f>
        <v>12:9</v>
      </c>
      <c r="J8" s="17" t="str">
        <f ca="1">INDIRECT(ADDRESS(26,7))&amp;":"&amp;INDIRECT(ADDRESS(26,6))</f>
        <v>13:8</v>
      </c>
      <c r="K8" s="18" t="str">
        <f ca="1">INDIRECT(ADDRESS(40,6))&amp;":"&amp;INDIRECT(ADDRESS(40,7))</f>
        <v>9:13</v>
      </c>
      <c r="L8" s="65">
        <f ca="1">IF(COUNT(F9:K9)=0,"",COUNTIF(F9:K9,"&gt;0")+0.5*COUNTIF(F9:K9,0))</f>
        <v>2</v>
      </c>
      <c r="M8" s="13"/>
      <c r="N8" s="99">
        <v>5</v>
      </c>
    </row>
    <row r="9" spans="1:14" ht="24" customHeight="1" thickBot="1" x14ac:dyDescent="0.3">
      <c r="A9" s="6">
        <v>2</v>
      </c>
      <c r="B9" s="69"/>
      <c r="C9" s="59"/>
      <c r="D9" s="60"/>
      <c r="E9" s="61"/>
      <c r="F9" s="19">
        <f ca="1">IF(LEN(INDIRECT(ADDRESS(ROW()-1, COLUMN())))=1,"",INDIRECT(ADDRESS(31,6))-INDIRECT(ADDRESS(31,7)))</f>
        <v>-10</v>
      </c>
      <c r="G9" s="13">
        <f ca="1">IF(LEN(INDIRECT(ADDRESS(ROW()-1, COLUMN())))=1,"",INDIRECT(ADDRESS(37,7))-INDIRECT(ADDRESS(37,6)))</f>
        <v>-9</v>
      </c>
      <c r="H9" s="20" t="s">
        <v>4</v>
      </c>
      <c r="I9" s="13">
        <f ca="1">IF(LEN(INDIRECT(ADDRESS(ROW()-1, COLUMN())))=1,"",INDIRECT(ADDRESS(22,6))-INDIRECT(ADDRESS(22,7)))</f>
        <v>3</v>
      </c>
      <c r="J9" s="13">
        <f ca="1">IF(LEN(INDIRECT(ADDRESS(ROW()-1, COLUMN())))=1,"",INDIRECT(ADDRESS(26,7))-INDIRECT(ADDRESS(26,6)))</f>
        <v>5</v>
      </c>
      <c r="K9" s="14">
        <f ca="1">IF(LEN(INDIRECT(ADDRESS(ROW()-1, COLUMN())))=1,"",INDIRECT(ADDRESS(40,6))-INDIRECT(ADDRESS(40,7)))</f>
        <v>-4</v>
      </c>
      <c r="L9" s="65"/>
      <c r="M9" s="13">
        <f ca="1">IF(COUNT(F9:K9)=0,"",SUM(F9:K9))</f>
        <v>-15</v>
      </c>
      <c r="N9" s="100"/>
    </row>
    <row r="10" spans="1:14" ht="24" customHeight="1" x14ac:dyDescent="0.25">
      <c r="A10" s="6" t="s">
        <v>49</v>
      </c>
      <c r="B10" s="57">
        <v>4</v>
      </c>
      <c r="C10" s="83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>Шахов</v>
      </c>
      <c r="D10" s="84"/>
      <c r="E10" s="85"/>
      <c r="F10" s="15" t="str">
        <f ca="1">INDIRECT(ADDRESS(36,7))&amp;":"&amp;INDIRECT(ADDRESS(36,6))</f>
        <v>10:6</v>
      </c>
      <c r="G10" s="17" t="str">
        <f ca="1">INDIRECT(ADDRESS(41,6))&amp;":"&amp;INDIRECT(ADDRESS(41,7))</f>
        <v>12:9</v>
      </c>
      <c r="H10" s="17" t="str">
        <f ca="1">INDIRECT(ADDRESS(22,7))&amp;":"&amp;INDIRECT(ADDRESS(22,6))</f>
        <v>9:12</v>
      </c>
      <c r="I10" s="16" t="s">
        <v>4</v>
      </c>
      <c r="J10" s="17" t="str">
        <f ca="1">INDIRECT(ADDRESS(32,6))&amp;":"&amp;INDIRECT(ADDRESS(32,7))</f>
        <v>13:6</v>
      </c>
      <c r="K10" s="18" t="str">
        <f ca="1">INDIRECT(ADDRESS(25,7))&amp;":"&amp;INDIRECT(ADDRESS(25,6))</f>
        <v>12:6</v>
      </c>
      <c r="L10" s="65">
        <f ca="1">IF(COUNT(F11:K11)=0,"",COUNTIF(F11:K11,"&gt;0")+0.5*COUNTIF(F11:K11,0))</f>
        <v>4</v>
      </c>
      <c r="M10" s="13"/>
      <c r="N10" s="94">
        <v>1</v>
      </c>
    </row>
    <row r="11" spans="1:14" ht="24" customHeight="1" thickBot="1" x14ac:dyDescent="0.3">
      <c r="A11" s="6">
        <v>3</v>
      </c>
      <c r="B11" s="69"/>
      <c r="C11" s="86"/>
      <c r="D11" s="87"/>
      <c r="E11" s="88"/>
      <c r="F11" s="19">
        <f ca="1">IF(LEN(INDIRECT(ADDRESS(ROW()-1, COLUMN())))=1,"",INDIRECT(ADDRESS(36,7))-INDIRECT(ADDRESS(36,6)))</f>
        <v>4</v>
      </c>
      <c r="G11" s="13">
        <f ca="1">IF(LEN(INDIRECT(ADDRESS(ROW()-1, COLUMN())))=1,"",INDIRECT(ADDRESS(41,6))-INDIRECT(ADDRESS(41,7)))</f>
        <v>3</v>
      </c>
      <c r="H11" s="13">
        <f ca="1">IF(LEN(INDIRECT(ADDRESS(ROW()-1, COLUMN())))=1,"",INDIRECT(ADDRESS(22,7))-INDIRECT(ADDRESS(22,6)))</f>
        <v>-3</v>
      </c>
      <c r="I11" s="20" t="s">
        <v>4</v>
      </c>
      <c r="J11" s="13">
        <f ca="1">IF(LEN(INDIRECT(ADDRESS(ROW()-1, COLUMN())))=1,"",INDIRECT(ADDRESS(32,6))-INDIRECT(ADDRESS(32,7)))</f>
        <v>7</v>
      </c>
      <c r="K11" s="14">
        <f ca="1">IF(LEN(INDIRECT(ADDRESS(ROW()-1, COLUMN())))=1,"",INDIRECT(ADDRESS(25,7))-INDIRECT(ADDRESS(25,6)))</f>
        <v>6</v>
      </c>
      <c r="L11" s="65"/>
      <c r="M11" s="13">
        <f ca="1">IF(COUNT(F11:K11)=0,"",SUM(F11:K11))</f>
        <v>17</v>
      </c>
      <c r="N11" s="77"/>
    </row>
    <row r="12" spans="1:14" ht="24" customHeight="1" x14ac:dyDescent="0.25">
      <c r="A12" s="6" t="s">
        <v>50</v>
      </c>
      <c r="B12" s="57">
        <v>5</v>
      </c>
      <c r="C12" s="83" t="str">
        <f ca="1">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</f>
        <v>Карасев</v>
      </c>
      <c r="D12" s="84"/>
      <c r="E12" s="85"/>
      <c r="F12" s="15" t="str">
        <f ca="1">INDIRECT(ADDRESS(42,6))&amp;":"&amp;INDIRECT(ADDRESS(42,7))</f>
        <v>13:4</v>
      </c>
      <c r="G12" s="17" t="str">
        <f ca="1">INDIRECT(ADDRESS(21,7))&amp;":"&amp;INDIRECT(ADDRESS(21,6))</f>
        <v>12:11</v>
      </c>
      <c r="H12" s="17" t="str">
        <f ca="1">INDIRECT(ADDRESS(26,6))&amp;":"&amp;INDIRECT(ADDRESS(26,7))</f>
        <v>8:13</v>
      </c>
      <c r="I12" s="17" t="str">
        <f ca="1">INDIRECT(ADDRESS(32,7))&amp;":"&amp;INDIRECT(ADDRESS(32,6))</f>
        <v>6:13</v>
      </c>
      <c r="J12" s="16" t="s">
        <v>4</v>
      </c>
      <c r="K12" s="18" t="str">
        <f ca="1">INDIRECT(ADDRESS(35,7))&amp;":"&amp;INDIRECT(ADDRESS(35,6))</f>
        <v>13:1</v>
      </c>
      <c r="L12" s="65">
        <f ca="1">IF(COUNT(F13:K13)=0,"",COUNTIF(F13:K13,"&gt;0")+0.5*COUNTIF(F13:K13,0))</f>
        <v>3</v>
      </c>
      <c r="M12" s="13"/>
      <c r="N12" s="94">
        <v>2</v>
      </c>
    </row>
    <row r="13" spans="1:14" ht="24" customHeight="1" thickBot="1" x14ac:dyDescent="0.3">
      <c r="A13" s="6">
        <v>2</v>
      </c>
      <c r="B13" s="69"/>
      <c r="C13" s="86"/>
      <c r="D13" s="87"/>
      <c r="E13" s="88"/>
      <c r="F13" s="19">
        <f ca="1">IF(LEN(INDIRECT(ADDRESS(ROW()-1, COLUMN())))=1,"",INDIRECT(ADDRESS(42,6))-INDIRECT(ADDRESS(42,7)))</f>
        <v>9</v>
      </c>
      <c r="G13" s="13">
        <f ca="1">IF(LEN(INDIRECT(ADDRESS(ROW()-1, COLUMN())))=1,"",INDIRECT(ADDRESS(21,7))-INDIRECT(ADDRESS(21,6)))</f>
        <v>1</v>
      </c>
      <c r="H13" s="13">
        <f ca="1">IF(LEN(INDIRECT(ADDRESS(ROW()-1, COLUMN())))=1,"",INDIRECT(ADDRESS(26,6))-INDIRECT(ADDRESS(26,7)))</f>
        <v>-5</v>
      </c>
      <c r="I13" s="13">
        <f ca="1">IF(LEN(INDIRECT(ADDRESS(ROW()-1, COLUMN())))=1,"",INDIRECT(ADDRESS(32,7))-INDIRECT(ADDRESS(32,6)))</f>
        <v>-7</v>
      </c>
      <c r="J13" s="20" t="s">
        <v>4</v>
      </c>
      <c r="K13" s="14">
        <f ca="1">IF(LEN(INDIRECT(ADDRESS(ROW()-1, COLUMN())))=1,"",INDIRECT(ADDRESS(35,7))-INDIRECT(ADDRESS(35,6)))</f>
        <v>12</v>
      </c>
      <c r="L13" s="65"/>
      <c r="M13" s="13">
        <f ca="1">IF(COUNT(F13:K13)=0,"",SUM(F13:K13))</f>
        <v>10</v>
      </c>
      <c r="N13" s="77"/>
    </row>
    <row r="14" spans="1:14" ht="24" customHeight="1" x14ac:dyDescent="0.25">
      <c r="A14" s="6" t="s">
        <v>51</v>
      </c>
      <c r="B14" s="57">
        <v>6</v>
      </c>
      <c r="C14" s="96" t="str">
        <f ca="1">IF(LEFT(A14,1)="X",IFERROR(INDIRECT(ADDRESS(MATCH(A15,OFFSET(INDIRECT(ADDRESS(1,3,,,A14)),0,0,200,1),0),2,,,A14)),""),IFERROR(INDIRECT(ADDRESS(MATCH(A15,OFFSET(INDIRECT(ADDRESS(3,2,,,A14)),1,6+MAX(OFFSET(INDIRECT(ADDRESS(3,2,,,A14)),0,0,1,20)),2*MAX(OFFSET(INDIRECT(ADDRESS(3,2,,,A14)),0,0,1,20)),1),0)+3,3,,,A14)),""))</f>
        <v>Савченко</v>
      </c>
      <c r="D14" s="97"/>
      <c r="E14" s="98"/>
      <c r="F14" s="15" t="str">
        <f ca="1">INDIRECT(ADDRESS(20,7))&amp;":"&amp;INDIRECT(ADDRESS(20,6))</f>
        <v>2:13</v>
      </c>
      <c r="G14" s="17" t="str">
        <f ca="1">INDIRECT(ADDRESS(30,7))&amp;":"&amp;INDIRECT(ADDRESS(30,6))</f>
        <v>4:13</v>
      </c>
      <c r="H14" s="17" t="str">
        <f ca="1">INDIRECT(ADDRESS(40,7))&amp;":"&amp;INDIRECT(ADDRESS(40,6))</f>
        <v>13:9</v>
      </c>
      <c r="I14" s="17" t="str">
        <f ca="1">INDIRECT(ADDRESS(25,6))&amp;":"&amp;INDIRECT(ADDRESS(25,7))</f>
        <v>6:12</v>
      </c>
      <c r="J14" s="17" t="str">
        <f ca="1">INDIRECT(ADDRESS(35,6))&amp;":"&amp;INDIRECT(ADDRESS(35,7))</f>
        <v>1:13</v>
      </c>
      <c r="K14" s="21" t="s">
        <v>4</v>
      </c>
      <c r="L14" s="65">
        <f ca="1">IF(COUNT(F15:K15)=0,"",COUNTIF(F15:K15,"&gt;0")+0.5*COUNTIF(F15:K15,0))</f>
        <v>1</v>
      </c>
      <c r="M14" s="13"/>
      <c r="N14" s="67">
        <v>6</v>
      </c>
    </row>
    <row r="15" spans="1:14" ht="24" customHeight="1" thickBot="1" x14ac:dyDescent="0.3">
      <c r="A15" s="6">
        <v>3</v>
      </c>
      <c r="B15" s="58"/>
      <c r="C15" s="59"/>
      <c r="D15" s="60"/>
      <c r="E15" s="61"/>
      <c r="F15" s="22">
        <f ca="1">IF(LEN(INDIRECT(ADDRESS(ROW()-1, COLUMN())))=1,"",INDIRECT(ADDRESS(20,7))-INDIRECT(ADDRESS(20,6)))</f>
        <v>-11</v>
      </c>
      <c r="G15" s="23">
        <f ca="1">IF(LEN(INDIRECT(ADDRESS(ROW()-1, COLUMN())))=1,"",INDIRECT(ADDRESS(30,7))-INDIRECT(ADDRESS(30,6)))</f>
        <v>-9</v>
      </c>
      <c r="H15" s="23">
        <f ca="1">IF(LEN(INDIRECT(ADDRESS(ROW()-1, COLUMN())))=1,"",INDIRECT(ADDRESS(40,7))-INDIRECT(ADDRESS(40,6)))</f>
        <v>4</v>
      </c>
      <c r="I15" s="23">
        <f ca="1">IF(LEN(INDIRECT(ADDRESS(ROW()-1, COLUMN())))=1,"",INDIRECT(ADDRESS(25,6))-INDIRECT(ADDRESS(25,7)))</f>
        <v>-6</v>
      </c>
      <c r="J15" s="23">
        <f ca="1">IF(LEN(INDIRECT(ADDRESS(ROW()-1, COLUMN())))=1,"",INDIRECT(ADDRESS(35,6))-INDIRECT(ADDRESS(35,7)))</f>
        <v>-12</v>
      </c>
      <c r="K15" s="24" t="s">
        <v>4</v>
      </c>
      <c r="L15" s="66"/>
      <c r="M15" s="23">
        <f ca="1">IF(COUNT(F15:K15)=0,"",SUM(F15:K15))</f>
        <v>-34</v>
      </c>
      <c r="N15" s="6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M19"/>
    </row>
    <row r="20" spans="2:13" ht="30" customHeight="1" thickBot="1" x14ac:dyDescent="0.3">
      <c r="B20" s="6">
        <v>1</v>
      </c>
      <c r="C20" s="53" t="str">
        <f ca="1">IF(ISBLANK(INDIRECT(ADDRESS(B20*2+2,3))),"",INDIRECT(ADDRESS(B20*2+2,3)))</f>
        <v>Костин И</v>
      </c>
      <c r="D20" s="53"/>
      <c r="E20" s="54"/>
      <c r="F20" s="25">
        <v>13</v>
      </c>
      <c r="G20" s="26">
        <v>2</v>
      </c>
      <c r="H20" s="55" t="str">
        <f ca="1">IF(ISBLANK(INDIRECT(ADDRESS(K20*2+2,3))),"",INDIRECT(ADDRESS(K20*2+2,3)))</f>
        <v>Савченко</v>
      </c>
      <c r="I20" s="53"/>
      <c r="J20" s="53"/>
      <c r="K20" s="6">
        <v>6</v>
      </c>
      <c r="L20" s="27" t="s">
        <v>6</v>
      </c>
      <c r="M20" s="28">
        <v>1</v>
      </c>
    </row>
    <row r="21" spans="2:13" ht="30" customHeight="1" thickBot="1" x14ac:dyDescent="0.3">
      <c r="B21" s="6">
        <v>2</v>
      </c>
      <c r="C21" s="53" t="str">
        <f ca="1">IF(ISBLANK(INDIRECT(ADDRESS(B21*2+2,3))),"",INDIRECT(ADDRESS(B21*2+2,3)))</f>
        <v>Яковлева К.</v>
      </c>
      <c r="D21" s="53"/>
      <c r="E21" s="54"/>
      <c r="F21" s="25">
        <v>11</v>
      </c>
      <c r="G21" s="26">
        <v>12</v>
      </c>
      <c r="H21" s="55" t="str">
        <f ca="1">IF(ISBLANK(INDIRECT(ADDRESS(K21*2+2,3))),"",INDIRECT(ADDRESS(K21*2+2,3)))</f>
        <v>Карасев</v>
      </c>
      <c r="I21" s="53"/>
      <c r="J21" s="53"/>
      <c r="K21" s="6">
        <v>5</v>
      </c>
      <c r="L21" s="27" t="s">
        <v>6</v>
      </c>
      <c r="M21" s="28">
        <v>2</v>
      </c>
    </row>
    <row r="22" spans="2:13" ht="30" customHeight="1" thickBot="1" x14ac:dyDescent="0.3">
      <c r="B22" s="6">
        <v>3</v>
      </c>
      <c r="C22" s="53" t="str">
        <f ca="1">IF(ISBLANK(INDIRECT(ADDRESS(B22*2+2,3))),"",INDIRECT(ADDRESS(B22*2+2,3)))</f>
        <v>Крапиль</v>
      </c>
      <c r="D22" s="53"/>
      <c r="E22" s="54"/>
      <c r="F22" s="25">
        <v>12</v>
      </c>
      <c r="G22" s="26">
        <v>9</v>
      </c>
      <c r="H22" s="55" t="str">
        <f ca="1">IF(ISBLANK(INDIRECT(ADDRESS(K22*2+2,3))),"",INDIRECT(ADDRESS(K22*2+2,3)))</f>
        <v>Шахов</v>
      </c>
      <c r="I22" s="53"/>
      <c r="J22" s="53"/>
      <c r="K22" s="6">
        <v>4</v>
      </c>
      <c r="L22" s="27" t="s">
        <v>6</v>
      </c>
      <c r="M22" s="28">
        <v>3</v>
      </c>
    </row>
    <row r="23" spans="2:13" ht="30" customHeight="1" x14ac:dyDescent="0.25"/>
    <row r="24" spans="2:13" ht="30" customHeight="1" thickBot="1" x14ac:dyDescent="0.3">
      <c r="B24" s="56" t="s">
        <v>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3" ht="30" customHeight="1" thickBot="1" x14ac:dyDescent="0.3">
      <c r="B25" s="6">
        <v>6</v>
      </c>
      <c r="C25" s="53" t="str">
        <f ca="1">IF(ISBLANK(INDIRECT(ADDRESS(B25*2+2,3))),"",INDIRECT(ADDRESS(B25*2+2,3)))</f>
        <v>Савченко</v>
      </c>
      <c r="D25" s="53"/>
      <c r="E25" s="54"/>
      <c r="F25" s="25">
        <v>6</v>
      </c>
      <c r="G25" s="26">
        <v>12</v>
      </c>
      <c r="H25" s="55" t="str">
        <f ca="1">IF(ISBLANK(INDIRECT(ADDRESS(K25*2+2,3))),"",INDIRECT(ADDRESS(K25*2+2,3)))</f>
        <v>Шахов</v>
      </c>
      <c r="I25" s="53"/>
      <c r="J25" s="53"/>
      <c r="K25" s="6">
        <v>4</v>
      </c>
      <c r="L25" s="27" t="s">
        <v>6</v>
      </c>
      <c r="M25" s="28">
        <v>4</v>
      </c>
    </row>
    <row r="26" spans="2:13" ht="30" customHeight="1" thickBot="1" x14ac:dyDescent="0.3">
      <c r="B26" s="6">
        <v>5</v>
      </c>
      <c r="C26" s="53" t="str">
        <f ca="1">IF(ISBLANK(INDIRECT(ADDRESS(B26*2+2,3))),"",INDIRECT(ADDRESS(B26*2+2,3)))</f>
        <v>Карасев</v>
      </c>
      <c r="D26" s="53"/>
      <c r="E26" s="54"/>
      <c r="F26" s="25">
        <v>8</v>
      </c>
      <c r="G26" s="26">
        <v>13</v>
      </c>
      <c r="H26" s="55" t="str">
        <f ca="1">IF(ISBLANK(INDIRECT(ADDRESS(K26*2+2,3))),"",INDIRECT(ADDRESS(K26*2+2,3)))</f>
        <v>Крапиль</v>
      </c>
      <c r="I26" s="53"/>
      <c r="J26" s="53"/>
      <c r="K26" s="6">
        <v>3</v>
      </c>
      <c r="L26" s="27" t="s">
        <v>6</v>
      </c>
      <c r="M26" s="28">
        <v>5</v>
      </c>
    </row>
    <row r="27" spans="2:13" ht="30" customHeight="1" thickBot="1" x14ac:dyDescent="0.3">
      <c r="B27" s="6">
        <v>1</v>
      </c>
      <c r="C27" s="53" t="str">
        <f ca="1">IF(ISBLANK(INDIRECT(ADDRESS(B27*2+2,3))),"",INDIRECT(ADDRESS(B27*2+2,3)))</f>
        <v>Костин И</v>
      </c>
      <c r="D27" s="53"/>
      <c r="E27" s="54"/>
      <c r="F27" s="25">
        <v>12</v>
      </c>
      <c r="G27" s="26">
        <v>13</v>
      </c>
      <c r="H27" s="55" t="str">
        <f ca="1">IF(ISBLANK(INDIRECT(ADDRESS(K27*2+2,3))),"",INDIRECT(ADDRESS(K27*2+2,3)))</f>
        <v>Яковлева К.</v>
      </c>
      <c r="I27" s="53"/>
      <c r="J27" s="53"/>
      <c r="K27" s="6">
        <v>2</v>
      </c>
      <c r="L27" s="27" t="s">
        <v>6</v>
      </c>
      <c r="M27" s="28">
        <v>6</v>
      </c>
    </row>
    <row r="28" spans="2:13" ht="30" customHeight="1" x14ac:dyDescent="0.25"/>
    <row r="29" spans="2:13" ht="30" customHeight="1" thickBot="1" x14ac:dyDescent="0.3"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3" ht="30" customHeight="1" thickBot="1" x14ac:dyDescent="0.3">
      <c r="B30" s="6">
        <v>2</v>
      </c>
      <c r="C30" s="53" t="str">
        <f ca="1">IF(ISBLANK(INDIRECT(ADDRESS(B30*2+2,3))),"",INDIRECT(ADDRESS(B30*2+2,3)))</f>
        <v>Яковлева К.</v>
      </c>
      <c r="D30" s="53"/>
      <c r="E30" s="54"/>
      <c r="F30" s="25">
        <v>13</v>
      </c>
      <c r="G30" s="26">
        <v>4</v>
      </c>
      <c r="H30" s="55" t="str">
        <f ca="1">IF(ISBLANK(INDIRECT(ADDRESS(K30*2+2,3))),"",INDIRECT(ADDRESS(K30*2+2,3)))</f>
        <v>Савченко</v>
      </c>
      <c r="I30" s="53"/>
      <c r="J30" s="53"/>
      <c r="K30" s="6">
        <v>6</v>
      </c>
      <c r="L30" s="27" t="s">
        <v>6</v>
      </c>
      <c r="M30" s="28">
        <v>3</v>
      </c>
    </row>
    <row r="31" spans="2:13" ht="30" customHeight="1" thickBot="1" x14ac:dyDescent="0.3">
      <c r="B31" s="6">
        <v>3</v>
      </c>
      <c r="C31" s="53" t="str">
        <f ca="1">IF(ISBLANK(INDIRECT(ADDRESS(B31*2+2,3))),"",INDIRECT(ADDRESS(B31*2+2,3)))</f>
        <v>Крапиль</v>
      </c>
      <c r="D31" s="53"/>
      <c r="E31" s="54"/>
      <c r="F31" s="25">
        <v>3</v>
      </c>
      <c r="G31" s="26">
        <v>13</v>
      </c>
      <c r="H31" s="55" t="str">
        <f ca="1">IF(ISBLANK(INDIRECT(ADDRESS(K31*2+2,3))),"",INDIRECT(ADDRESS(K31*2+2,3)))</f>
        <v>Костин И</v>
      </c>
      <c r="I31" s="53"/>
      <c r="J31" s="53"/>
      <c r="K31" s="6">
        <v>1</v>
      </c>
      <c r="L31" s="27" t="s">
        <v>6</v>
      </c>
      <c r="M31" s="28">
        <v>2</v>
      </c>
    </row>
    <row r="32" spans="2:13" ht="30" customHeight="1" thickBot="1" x14ac:dyDescent="0.3">
      <c r="B32" s="6">
        <v>4</v>
      </c>
      <c r="C32" s="53" t="str">
        <f ca="1">IF(ISBLANK(INDIRECT(ADDRESS(B32*2+2,3))),"",INDIRECT(ADDRESS(B32*2+2,3)))</f>
        <v>Шахов</v>
      </c>
      <c r="D32" s="53"/>
      <c r="E32" s="54"/>
      <c r="F32" s="25">
        <v>13</v>
      </c>
      <c r="G32" s="26">
        <v>6</v>
      </c>
      <c r="H32" s="55" t="str">
        <f ca="1">IF(ISBLANK(INDIRECT(ADDRESS(K32*2+2,3))),"",INDIRECT(ADDRESS(K32*2+2,3)))</f>
        <v>Карасев</v>
      </c>
      <c r="I32" s="53"/>
      <c r="J32" s="53"/>
      <c r="K32" s="6">
        <v>5</v>
      </c>
      <c r="L32" s="27" t="s">
        <v>6</v>
      </c>
      <c r="M32" s="28">
        <v>1</v>
      </c>
    </row>
    <row r="33" spans="2:13" ht="30" customHeight="1" x14ac:dyDescent="0.25"/>
    <row r="34" spans="2:13" ht="30" customHeight="1" thickBot="1" x14ac:dyDescent="0.3"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2:13" ht="30" customHeight="1" thickBot="1" x14ac:dyDescent="0.3">
      <c r="B35" s="6">
        <v>6</v>
      </c>
      <c r="C35" s="53" t="str">
        <f ca="1">IF(ISBLANK(INDIRECT(ADDRESS(B35*2+2,3))),"",INDIRECT(ADDRESS(B35*2+2,3)))</f>
        <v>Савченко</v>
      </c>
      <c r="D35" s="53"/>
      <c r="E35" s="54"/>
      <c r="F35" s="25">
        <v>1</v>
      </c>
      <c r="G35" s="26">
        <v>13</v>
      </c>
      <c r="H35" s="55" t="str">
        <f ca="1">IF(ISBLANK(INDIRECT(ADDRESS(K35*2+2,3))),"",INDIRECT(ADDRESS(K35*2+2,3)))</f>
        <v>Карасев</v>
      </c>
      <c r="I35" s="53"/>
      <c r="J35" s="53"/>
      <c r="K35" s="6">
        <v>5</v>
      </c>
      <c r="L35" s="27" t="s">
        <v>6</v>
      </c>
      <c r="M35" s="28">
        <v>6</v>
      </c>
    </row>
    <row r="36" spans="2:13" ht="30" customHeight="1" thickBot="1" x14ac:dyDescent="0.3">
      <c r="B36" s="6">
        <v>1</v>
      </c>
      <c r="C36" s="53" t="str">
        <f ca="1">IF(ISBLANK(INDIRECT(ADDRESS(B36*2+2,3))),"",INDIRECT(ADDRESS(B36*2+2,3)))</f>
        <v>Костин И</v>
      </c>
      <c r="D36" s="53"/>
      <c r="E36" s="54"/>
      <c r="F36" s="25">
        <v>6</v>
      </c>
      <c r="G36" s="26">
        <v>10</v>
      </c>
      <c r="H36" s="55" t="str">
        <f ca="1">IF(ISBLANK(INDIRECT(ADDRESS(K36*2+2,3))),"",INDIRECT(ADDRESS(K36*2+2,3)))</f>
        <v>Шахов</v>
      </c>
      <c r="I36" s="53"/>
      <c r="J36" s="53"/>
      <c r="K36" s="6">
        <v>4</v>
      </c>
      <c r="L36" s="27" t="s">
        <v>6</v>
      </c>
      <c r="M36" s="28">
        <v>5</v>
      </c>
    </row>
    <row r="37" spans="2:13" ht="30" customHeight="1" thickBot="1" x14ac:dyDescent="0.3">
      <c r="B37" s="6">
        <v>2</v>
      </c>
      <c r="C37" s="53" t="str">
        <f ca="1">IF(ISBLANK(INDIRECT(ADDRESS(B37*2+2,3))),"",INDIRECT(ADDRESS(B37*2+2,3)))</f>
        <v>Яковлева К.</v>
      </c>
      <c r="D37" s="53"/>
      <c r="E37" s="54"/>
      <c r="F37" s="25">
        <v>13</v>
      </c>
      <c r="G37" s="26">
        <v>4</v>
      </c>
      <c r="H37" s="55" t="str">
        <f ca="1">IF(ISBLANK(INDIRECT(ADDRESS(K37*2+2,3))),"",INDIRECT(ADDRESS(K37*2+2,3)))</f>
        <v>Крапиль</v>
      </c>
      <c r="I37" s="53"/>
      <c r="J37" s="53"/>
      <c r="K37" s="6">
        <v>3</v>
      </c>
      <c r="L37" s="27" t="s">
        <v>6</v>
      </c>
      <c r="M37" s="28">
        <v>4</v>
      </c>
    </row>
    <row r="38" spans="2:13" ht="30" customHeight="1" x14ac:dyDescent="0.25"/>
    <row r="39" spans="2:13" ht="30" customHeight="1" thickBot="1" x14ac:dyDescent="0.3"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</row>
    <row r="40" spans="2:13" ht="30" customHeight="1" thickBot="1" x14ac:dyDescent="0.3">
      <c r="B40" s="6">
        <v>3</v>
      </c>
      <c r="C40" s="53" t="str">
        <f ca="1">IF(ISBLANK(INDIRECT(ADDRESS(B40*2+2,3))),"",INDIRECT(ADDRESS(B40*2+2,3)))</f>
        <v>Крапиль</v>
      </c>
      <c r="D40" s="53"/>
      <c r="E40" s="54"/>
      <c r="F40" s="25">
        <v>9</v>
      </c>
      <c r="G40" s="26">
        <v>13</v>
      </c>
      <c r="H40" s="55" t="str">
        <f ca="1">IF(ISBLANK(INDIRECT(ADDRESS(K40*2+2,3))),"",INDIRECT(ADDRESS(K40*2+2,3)))</f>
        <v>Савченко</v>
      </c>
      <c r="I40" s="53"/>
      <c r="J40" s="53"/>
      <c r="K40" s="6">
        <v>6</v>
      </c>
      <c r="L40" s="27" t="s">
        <v>6</v>
      </c>
      <c r="M40" s="28">
        <v>1</v>
      </c>
    </row>
    <row r="41" spans="2:13" ht="30" customHeight="1" thickBot="1" x14ac:dyDescent="0.3">
      <c r="B41" s="6">
        <v>4</v>
      </c>
      <c r="C41" s="53" t="str">
        <f ca="1">IF(ISBLANK(INDIRECT(ADDRESS(B41*2+2,3))),"",INDIRECT(ADDRESS(B41*2+2,3)))</f>
        <v>Шахов</v>
      </c>
      <c r="D41" s="53"/>
      <c r="E41" s="54"/>
      <c r="F41" s="25">
        <v>12</v>
      </c>
      <c r="G41" s="26">
        <v>9</v>
      </c>
      <c r="H41" s="55" t="str">
        <f ca="1">IF(ISBLANK(INDIRECT(ADDRESS(K41*2+2,3))),"",INDIRECT(ADDRESS(K41*2+2,3)))</f>
        <v>Яковлева К.</v>
      </c>
      <c r="I41" s="53"/>
      <c r="J41" s="53"/>
      <c r="K41" s="6">
        <v>2</v>
      </c>
      <c r="L41" s="27" t="s">
        <v>6</v>
      </c>
      <c r="M41" s="28">
        <v>2</v>
      </c>
    </row>
    <row r="42" spans="2:13" ht="30" customHeight="1" thickBot="1" x14ac:dyDescent="0.3">
      <c r="B42" s="6">
        <v>5</v>
      </c>
      <c r="C42" s="53" t="str">
        <f ca="1">IF(ISBLANK(INDIRECT(ADDRESS(B42*2+2,3))),"",INDIRECT(ADDRESS(B42*2+2,3)))</f>
        <v>Карасев</v>
      </c>
      <c r="D42" s="53"/>
      <c r="E42" s="54"/>
      <c r="F42" s="25">
        <v>13</v>
      </c>
      <c r="G42" s="26">
        <v>4</v>
      </c>
      <c r="H42" s="55" t="str">
        <f ca="1">IF(ISBLANK(INDIRECT(ADDRESS(K42*2+2,3))),"",INDIRECT(ADDRESS(K42*2+2,3)))</f>
        <v>Костин И</v>
      </c>
      <c r="I42" s="53"/>
      <c r="J42" s="53"/>
      <c r="K42" s="6">
        <v>1</v>
      </c>
      <c r="L42" s="27" t="s">
        <v>6</v>
      </c>
      <c r="M42" s="28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A</vt:lpstr>
      <vt:lpstr>B</vt:lpstr>
      <vt:lpstr>C</vt:lpstr>
      <vt:lpstr>D</vt:lpstr>
      <vt:lpstr>E</vt:lpstr>
      <vt:lpstr>F</vt:lpstr>
      <vt:lpstr>G</vt:lpstr>
      <vt:lpstr>H</vt:lpstr>
      <vt:lpstr>P1</vt:lpstr>
      <vt:lpstr>P2</vt:lpstr>
      <vt:lpstr>P6</vt:lpstr>
      <vt:lpstr>K</vt:lpstr>
      <vt:lpstr>L</vt:lpstr>
      <vt:lpstr>M</vt:lpstr>
      <vt:lpstr>N</vt:lpstr>
      <vt:lpstr>P3</vt:lpstr>
      <vt:lpstr>P4</vt:lpstr>
      <vt:lpstr>R</vt:lpstr>
      <vt:lpstr>S</vt:lpstr>
      <vt:lpstr>T</vt:lpstr>
      <vt:lpstr>P5</vt:lpstr>
      <vt:lpstr>fA</vt:lpstr>
      <vt:lpstr>fB</vt:lpstr>
      <vt:lpstr>fC</vt:lpstr>
      <vt:lpstr>fD</vt:lpstr>
      <vt:lpstr>Плей-офф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РФП</cp:lastModifiedBy>
  <dcterms:created xsi:type="dcterms:W3CDTF">2016-01-23T07:03:07Z</dcterms:created>
  <dcterms:modified xsi:type="dcterms:W3CDTF">2016-01-31T19:18:35Z</dcterms:modified>
</cp:coreProperties>
</file>