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50" windowWidth="16605" windowHeight="9210" activeTab="4"/>
  </bookViews>
  <sheets>
    <sheet name="A" sheetId="1" r:id="rId1"/>
    <sheet name="B" sheetId="2" r:id="rId2"/>
    <sheet name="C" sheetId="3" r:id="rId3"/>
    <sheet name="D" sheetId="4" r:id="rId4"/>
    <sheet name="Финал" sheetId="5" r:id="rId5"/>
  </sheets>
  <calcPr calcId="125725"/>
</workbook>
</file>

<file path=xl/calcChain.xml><?xml version="1.0" encoding="utf-8"?>
<calcChain xmlns="http://schemas.openxmlformats.org/spreadsheetml/2006/main">
  <c r="K12" i="4"/>
  <c r="C30"/>
  <c r="J4"/>
  <c r="H10" i="2"/>
  <c r="G10"/>
  <c r="J4" i="1"/>
  <c r="I4"/>
  <c r="H34"/>
  <c r="H27" i="3"/>
  <c r="H30" i="4"/>
  <c r="H37"/>
  <c r="J10"/>
  <c r="J14"/>
  <c r="I12" i="3"/>
  <c r="F6" i="2"/>
  <c r="H4"/>
  <c r="H26" i="1"/>
  <c r="C27" i="2"/>
  <c r="C18" i="3"/>
  <c r="C26" i="4"/>
  <c r="H31"/>
  <c r="I14"/>
  <c r="C35"/>
  <c r="I6"/>
  <c r="C19" i="3"/>
  <c r="C23" i="2"/>
  <c r="H10" i="1"/>
  <c r="G10"/>
  <c r="C34"/>
  <c r="H30" i="2"/>
  <c r="H34" i="3"/>
  <c r="H32" i="4"/>
  <c r="B4" i="5"/>
  <c r="C37" i="4"/>
  <c r="K6"/>
  <c r="C22" i="3"/>
  <c r="H6"/>
  <c r="C35" i="2"/>
  <c r="I8"/>
  <c r="G8" i="1"/>
  <c r="J10"/>
  <c r="H22"/>
  <c r="H26" i="2"/>
  <c r="H19" i="3"/>
  <c r="H27" i="4"/>
  <c r="H42"/>
  <c r="H7" i="3"/>
  <c r="J11" i="4"/>
  <c r="I15"/>
  <c r="F10" i="2"/>
  <c r="C26" i="1"/>
  <c r="H18"/>
  <c r="H22" i="2"/>
  <c r="C27" i="3"/>
  <c r="H25" i="4"/>
  <c r="C36"/>
  <c r="H5" i="2"/>
  <c r="B20" i="5"/>
  <c r="K4" i="4"/>
  <c r="F10"/>
  <c r="H4" i="3"/>
  <c r="H5" s="1"/>
  <c r="F8"/>
  <c r="J4" i="2"/>
  <c r="I4"/>
  <c r="I5" s="1"/>
  <c r="C19" i="1"/>
  <c r="H31"/>
  <c r="H35" i="2"/>
  <c r="H30" i="3"/>
  <c r="H41" i="4"/>
  <c r="B24" i="5"/>
  <c r="H6" i="4"/>
  <c r="H10"/>
  <c r="I6" i="3"/>
  <c r="I8"/>
  <c r="G8" i="2"/>
  <c r="J10"/>
  <c r="G12" i="1"/>
  <c r="H12"/>
  <c r="G4"/>
  <c r="H18" i="2"/>
  <c r="H22" i="3"/>
  <c r="H40" i="4"/>
  <c r="C20"/>
  <c r="J11" i="2"/>
  <c r="G11"/>
  <c r="G11" i="1"/>
  <c r="H35" i="3"/>
  <c r="C25" i="4"/>
  <c r="H12" i="3"/>
  <c r="H13" s="1"/>
  <c r="C22" i="2"/>
  <c r="C35" i="1"/>
  <c r="C27"/>
  <c r="H23" i="3"/>
  <c r="G5" i="1"/>
  <c r="I5"/>
  <c r="J11"/>
  <c r="K13" i="4"/>
  <c r="B8" i="5"/>
  <c r="C41" i="4"/>
  <c r="G8"/>
  <c r="C26" i="3"/>
  <c r="G4"/>
  <c r="G5" s="1"/>
  <c r="C19" i="2"/>
  <c r="J8" i="1"/>
  <c r="F8"/>
  <c r="F9" s="1"/>
  <c r="H30"/>
  <c r="C31" i="2"/>
  <c r="C30" i="3"/>
  <c r="C22" i="4"/>
  <c r="G14"/>
  <c r="G15" s="1"/>
  <c r="C32"/>
  <c r="F6"/>
  <c r="F7" s="1"/>
  <c r="I13" i="3"/>
  <c r="B28" i="5"/>
  <c r="J6" i="4"/>
  <c r="J7" s="1"/>
  <c r="K10"/>
  <c r="K11" s="1"/>
  <c r="G8" i="3"/>
  <c r="J6"/>
  <c r="C30" i="2"/>
  <c r="I12" i="1"/>
  <c r="I13" s="1"/>
  <c r="F12"/>
  <c r="H35"/>
  <c r="C34" i="2"/>
  <c r="C31" i="3"/>
  <c r="C42" i="4"/>
  <c r="B16" i="5"/>
  <c r="I4" i="4"/>
  <c r="I5" s="1"/>
  <c r="J8"/>
  <c r="C35" i="3"/>
  <c r="J4"/>
  <c r="H11" i="2"/>
  <c r="F6" i="1"/>
  <c r="J5"/>
  <c r="H23"/>
  <c r="H18" i="3"/>
  <c r="H20" i="4"/>
  <c r="H26"/>
  <c r="J7" i="3"/>
  <c r="B12" i="5"/>
  <c r="I8" i="4"/>
  <c r="I9" s="1"/>
  <c r="I12"/>
  <c r="F10" i="3"/>
  <c r="G10"/>
  <c r="G11" s="1"/>
  <c r="J8" i="2"/>
  <c r="F8"/>
  <c r="F9" s="1"/>
  <c r="C30" i="1"/>
  <c r="H4"/>
  <c r="H5" s="1"/>
  <c r="H27" i="2"/>
  <c r="H31" i="3"/>
  <c r="H22" i="4"/>
  <c r="C27"/>
  <c r="K8"/>
  <c r="K9" s="1"/>
  <c r="F14"/>
  <c r="H10" i="3"/>
  <c r="J10"/>
  <c r="G12" i="2"/>
  <c r="H12"/>
  <c r="G4"/>
  <c r="C22" i="1"/>
  <c r="J6"/>
  <c r="C18"/>
  <c r="H23" i="2"/>
  <c r="H26" i="3"/>
  <c r="C31" i="4"/>
  <c r="H13" i="1"/>
  <c r="H11" i="4"/>
  <c r="F13" i="1"/>
  <c r="I13" i="4"/>
  <c r="I9" i="2"/>
  <c r="J15" i="4"/>
  <c r="J5"/>
  <c r="H7"/>
  <c r="G9"/>
  <c r="I6" i="2"/>
  <c r="I7" s="1"/>
  <c r="H6"/>
  <c r="C23" i="1"/>
  <c r="H27"/>
  <c r="H31" i="2"/>
  <c r="C34" i="3"/>
  <c r="H36" i="4"/>
  <c r="B32" i="5"/>
  <c r="F8" i="4"/>
  <c r="F9" s="1"/>
  <c r="G12"/>
  <c r="J8" i="3"/>
  <c r="J9" s="1"/>
  <c r="I4"/>
  <c r="C26" i="2"/>
  <c r="F10" i="1"/>
  <c r="J9"/>
  <c r="H19"/>
  <c r="C18" i="2"/>
  <c r="C23" i="3"/>
  <c r="H35" i="4"/>
  <c r="J5" i="3"/>
  <c r="H7" i="2"/>
  <c r="G13" i="4"/>
  <c r="F12"/>
  <c r="C21"/>
  <c r="G4"/>
  <c r="F12" i="3"/>
  <c r="I12" i="2"/>
  <c r="F13"/>
  <c r="I6" i="1"/>
  <c r="H6"/>
  <c r="H7" s="1"/>
  <c r="C31"/>
  <c r="H34" i="2"/>
  <c r="C40" i="4"/>
  <c r="H12"/>
  <c r="H13" s="1"/>
  <c r="H4"/>
  <c r="F6" i="3"/>
  <c r="F7" s="1"/>
  <c r="J6" i="2"/>
  <c r="I8" i="1"/>
  <c r="H19" i="2"/>
  <c r="H21" i="4"/>
  <c r="H5"/>
  <c r="I7"/>
  <c r="J9"/>
  <c r="F9" i="3"/>
  <c r="F13"/>
  <c r="G10" i="4"/>
  <c r="G11" s="1"/>
  <c r="H14"/>
  <c r="H15" s="1"/>
  <c r="G12" i="3"/>
  <c r="G13" s="1"/>
  <c r="G9"/>
  <c r="L13" l="1"/>
  <c r="K12"/>
  <c r="K4" i="1"/>
  <c r="L5"/>
  <c r="F6" i="5"/>
  <c r="B36" s="1"/>
  <c r="F38" s="1"/>
  <c r="F22"/>
  <c r="B40" s="1"/>
  <c r="F14"/>
  <c r="J10" s="1"/>
  <c r="M9" i="4"/>
  <c r="L8"/>
  <c r="F30" i="5"/>
  <c r="J26" s="1"/>
  <c r="I13" i="2"/>
  <c r="H13"/>
  <c r="J9"/>
  <c r="J5"/>
  <c r="H11" i="1"/>
  <c r="G5" i="2"/>
  <c r="I5" i="3"/>
  <c r="G9" i="2"/>
  <c r="G9" i="1"/>
  <c r="F7" i="2"/>
  <c r="G13" i="1"/>
  <c r="G13" i="2"/>
  <c r="F11" i="1"/>
  <c r="I7"/>
  <c r="J7"/>
  <c r="F15" i="4"/>
  <c r="I7" i="3"/>
  <c r="K7" i="4"/>
  <c r="J7" i="2"/>
  <c r="F13" i="4"/>
  <c r="H11" i="3"/>
  <c r="I9"/>
  <c r="K5" i="4"/>
  <c r="F7" i="1"/>
  <c r="F11" i="2"/>
  <c r="I9" i="1"/>
  <c r="G5" i="4"/>
  <c r="J11" i="3"/>
  <c r="F11"/>
  <c r="F11" i="4"/>
  <c r="M11" l="1"/>
  <c r="L10"/>
  <c r="K10" i="3"/>
  <c r="L11"/>
  <c r="M5" i="4"/>
  <c r="L4"/>
  <c r="K8" i="3"/>
  <c r="L9"/>
  <c r="L12" i="4"/>
  <c r="M13"/>
  <c r="L6"/>
  <c r="M7"/>
  <c r="K6" i="3"/>
  <c r="L7"/>
  <c r="M15" i="4"/>
  <c r="L14"/>
  <c r="L9" i="2"/>
  <c r="K8"/>
  <c r="L13" i="1"/>
  <c r="K12"/>
  <c r="K10" i="2"/>
  <c r="L11"/>
  <c r="K10" i="1"/>
  <c r="L11"/>
  <c r="L5" i="3"/>
  <c r="K4"/>
  <c r="K6" i="2"/>
  <c r="L7"/>
  <c r="K6" i="1"/>
  <c r="L7"/>
  <c r="L13" i="2"/>
  <c r="K12"/>
  <c r="L5"/>
  <c r="K4"/>
  <c r="K8" i="1"/>
  <c r="L9"/>
  <c r="N18" i="5"/>
</calcChain>
</file>

<file path=xl/sharedStrings.xml><?xml version="1.0" encoding="utf-8"?>
<sst xmlns="http://schemas.openxmlformats.org/spreadsheetml/2006/main" count="171" uniqueCount="42">
  <si>
    <t>Команда</t>
  </si>
  <si>
    <t>победы</t>
  </si>
  <si>
    <t>доп</t>
  </si>
  <si>
    <t>место</t>
  </si>
  <si>
    <t/>
  </si>
  <si>
    <t>Тур 1</t>
  </si>
  <si>
    <t>дор.</t>
  </si>
  <si>
    <t>Тур 2</t>
  </si>
  <si>
    <t>Тур 3</t>
  </si>
  <si>
    <t>Тур 4</t>
  </si>
  <si>
    <t>Тур 5</t>
  </si>
  <si>
    <t xml:space="preserve"> </t>
  </si>
  <si>
    <t>Петраков</t>
  </si>
  <si>
    <t>Мурашова</t>
  </si>
  <si>
    <t>Ф</t>
  </si>
  <si>
    <t>Франк</t>
  </si>
  <si>
    <t>Курбанова</t>
  </si>
  <si>
    <t>Земцов</t>
  </si>
  <si>
    <t>Гришков</t>
  </si>
  <si>
    <t>Бирюкова</t>
  </si>
  <si>
    <t>Вахрушев</t>
  </si>
  <si>
    <t>Гаджиев</t>
  </si>
  <si>
    <t>Тихомирова</t>
  </si>
  <si>
    <t>Шапкин</t>
  </si>
  <si>
    <t>Ли</t>
  </si>
  <si>
    <t>Воробьева</t>
  </si>
  <si>
    <t>Лукьянова</t>
  </si>
  <si>
    <t>Березнеговская</t>
  </si>
  <si>
    <t>Тюрина</t>
  </si>
  <si>
    <t>Радченко</t>
  </si>
  <si>
    <t>Гусев</t>
  </si>
  <si>
    <t>Артюхина</t>
  </si>
  <si>
    <t>Жака</t>
  </si>
  <si>
    <t>Татьянц</t>
  </si>
  <si>
    <t>A</t>
  </si>
  <si>
    <t>D</t>
  </si>
  <si>
    <t>B</t>
  </si>
  <si>
    <t>C</t>
  </si>
  <si>
    <t>Группа D</t>
  </si>
  <si>
    <t>Группа С</t>
  </si>
  <si>
    <t>Группа B</t>
  </si>
  <si>
    <t>Группа A</t>
  </si>
</sst>
</file>

<file path=xl/styles.xml><?xml version="1.0" encoding="utf-8"?>
<styleSheet xmlns="http://schemas.openxmlformats.org/spreadsheetml/2006/main">
  <numFmts count="2">
    <numFmt numFmtId="164" formatCode="\+##;\-##;0"/>
    <numFmt numFmtId="165" formatCode="\+##;\-##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36"/>
      <color indexed="8"/>
      <name val="Cambria"/>
      <family val="1"/>
      <charset val="204"/>
      <scheme val="major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5" fontId="4" fillId="2" borderId="18" xfId="0" applyNumberFormat="1" applyFont="1" applyFill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5" fontId="4" fillId="2" borderId="1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/>
    </xf>
    <xf numFmtId="165" fontId="4" fillId="2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9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left" vertical="center" wrapText="1" indent="1"/>
    </xf>
    <xf numFmtId="0" fontId="3" fillId="3" borderId="17" xfId="0" applyFont="1" applyFill="1" applyBorder="1" applyAlignment="1">
      <alignment horizontal="left" vertical="center" wrapText="1" inden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 indent="1"/>
    </xf>
    <xf numFmtId="0" fontId="3" fillId="0" borderId="16" xfId="0" applyFont="1" applyFill="1" applyBorder="1" applyAlignment="1">
      <alignment horizontal="left" vertical="center" wrapText="1" indent="1"/>
    </xf>
    <xf numFmtId="0" fontId="3" fillId="0" borderId="17" xfId="0" applyFont="1" applyFill="1" applyBorder="1" applyAlignment="1">
      <alignment horizontal="left" vertical="center" wrapText="1" indent="1"/>
    </xf>
    <xf numFmtId="0" fontId="3" fillId="0" borderId="23" xfId="0" applyFont="1" applyFill="1" applyBorder="1" applyAlignment="1">
      <alignment horizontal="left" vertical="center" wrapText="1" indent="1"/>
    </xf>
    <xf numFmtId="0" fontId="3" fillId="0" borderId="24" xfId="0" applyFont="1" applyFill="1" applyBorder="1" applyAlignment="1">
      <alignment horizontal="left" vertical="center" wrapText="1" indent="1"/>
    </xf>
    <xf numFmtId="0" fontId="3" fillId="0" borderId="25" xfId="0" applyFont="1" applyFill="1" applyBorder="1" applyAlignment="1">
      <alignment horizontal="left" vertical="center" wrapText="1" indent="1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 indent="1"/>
    </xf>
    <xf numFmtId="0" fontId="3" fillId="3" borderId="9" xfId="0" applyFont="1" applyFill="1" applyBorder="1" applyAlignment="1">
      <alignment horizontal="left" vertical="center" wrapText="1" indent="1"/>
    </xf>
    <xf numFmtId="0" fontId="3" fillId="3" borderId="10" xfId="0" applyFont="1" applyFill="1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3" borderId="23" xfId="0" applyFont="1" applyFill="1" applyBorder="1" applyAlignment="1">
      <alignment horizontal="left" vertical="center" wrapText="1" indent="1"/>
    </xf>
    <xf numFmtId="0" fontId="3" fillId="3" borderId="24" xfId="0" applyFont="1" applyFill="1" applyBorder="1" applyAlignment="1">
      <alignment horizontal="left" vertical="center" wrapText="1" indent="1"/>
    </xf>
    <xf numFmtId="0" fontId="3" fillId="3" borderId="25" xfId="0" applyFont="1" applyFill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B1" sqref="B1:K1"/>
    </sheetView>
  </sheetViews>
  <sheetFormatPr defaultRowHeight="15"/>
  <cols>
    <col min="1" max="1" width="4" style="27" customWidth="1"/>
    <col min="2" max="12" width="10.28515625" customWidth="1"/>
    <col min="13" max="13" width="10.28515625" style="22" customWidth="1"/>
    <col min="14" max="15" width="10.28515625" customWidth="1"/>
  </cols>
  <sheetData>
    <row r="1" spans="1:13" ht="59.25" customHeight="1">
      <c r="A1" t="s">
        <v>11</v>
      </c>
      <c r="B1" s="59" t="s">
        <v>41</v>
      </c>
      <c r="C1" s="59"/>
      <c r="D1" s="59"/>
      <c r="E1" s="59"/>
      <c r="F1" s="59"/>
      <c r="G1" s="59"/>
      <c r="H1" s="59"/>
      <c r="I1" s="59"/>
      <c r="J1" s="59"/>
      <c r="K1" s="59"/>
      <c r="M1"/>
    </row>
    <row r="2" spans="1:13" ht="15.75" thickBot="1">
      <c r="A2"/>
      <c r="M2"/>
    </row>
    <row r="3" spans="1:13" ht="30" customHeight="1" thickBot="1">
      <c r="A3"/>
      <c r="B3" s="1"/>
      <c r="C3" s="60" t="s">
        <v>0</v>
      </c>
      <c r="D3" s="61"/>
      <c r="E3" s="62"/>
      <c r="F3" s="2">
        <v>1</v>
      </c>
      <c r="G3" s="2">
        <v>2</v>
      </c>
      <c r="H3" s="2">
        <v>3</v>
      </c>
      <c r="I3" s="3">
        <v>4</v>
      </c>
      <c r="J3" s="3">
        <v>5</v>
      </c>
      <c r="K3" s="1" t="s">
        <v>1</v>
      </c>
      <c r="L3" s="2" t="s">
        <v>2</v>
      </c>
      <c r="M3" s="4" t="s">
        <v>3</v>
      </c>
    </row>
    <row r="4" spans="1:13" ht="24" customHeight="1">
      <c r="A4"/>
      <c r="B4" s="63">
        <v>1</v>
      </c>
      <c r="C4" s="64" t="s">
        <v>12</v>
      </c>
      <c r="D4" s="65"/>
      <c r="E4" s="66"/>
      <c r="F4" s="5" t="s">
        <v>4</v>
      </c>
      <c r="G4" s="6" t="str">
        <f ca="1">INDIRECT(ADDRESS(23,6))&amp;":"&amp;INDIRECT(ADDRESS(23,7))</f>
        <v>13:8</v>
      </c>
      <c r="H4" s="6" t="str">
        <f ca="1">INDIRECT(ADDRESS(26,7))&amp;":"&amp;INDIRECT(ADDRESS(26,6))</f>
        <v>13:4</v>
      </c>
      <c r="I4" s="6" t="str">
        <f ca="1">INDIRECT(ADDRESS(30,6))&amp;":"&amp;INDIRECT(ADDRESS(30,7))</f>
        <v>11:2</v>
      </c>
      <c r="J4" s="7" t="str">
        <f ca="1">INDIRECT(ADDRESS(35,7))&amp;":"&amp;INDIRECT(ADDRESS(35,6))</f>
        <v>10:11</v>
      </c>
      <c r="K4" s="67">
        <f ca="1">IF(COUNT(F5:J5)=0,"",COUNTIF(F5:J5,"&gt;0")+0.5*COUNTIF(F5:J5,0))</f>
        <v>3</v>
      </c>
      <c r="L4" s="8"/>
      <c r="M4" s="58">
        <v>1</v>
      </c>
    </row>
    <row r="5" spans="1:13" ht="24" customHeight="1">
      <c r="A5"/>
      <c r="B5" s="43"/>
      <c r="C5" s="44"/>
      <c r="D5" s="45"/>
      <c r="E5" s="46"/>
      <c r="F5" s="9" t="s">
        <v>4</v>
      </c>
      <c r="G5" s="10">
        <f ca="1">IF(LEN(INDIRECT(ADDRESS(ROW()-1, COLUMN())))=1,"",INDIRECT(ADDRESS(23,6))-INDIRECT(ADDRESS(23,7)))</f>
        <v>5</v>
      </c>
      <c r="H5" s="10">
        <f ca="1">IF(LEN(INDIRECT(ADDRESS(ROW()-1, COLUMN())))=1,"",INDIRECT(ADDRESS(26,7))-INDIRECT(ADDRESS(26,6)))</f>
        <v>9</v>
      </c>
      <c r="I5" s="10">
        <f ca="1">IF(LEN(INDIRECT(ADDRESS(ROW()-1, COLUMN())))=1,"",INDIRECT(ADDRESS(30,6))-INDIRECT(ADDRESS(30,7)))</f>
        <v>9</v>
      </c>
      <c r="J5" s="11">
        <f ca="1">IF(LEN(INDIRECT(ADDRESS(ROW()-1, COLUMN())))=1,"",INDIRECT(ADDRESS(35,7))-INDIRECT(ADDRESS(35,6)))</f>
        <v>-1</v>
      </c>
      <c r="K5" s="47"/>
      <c r="L5" s="10">
        <f ca="1">IF(COUNT(F5:J5)=0,"",SUM(F5:J5))</f>
        <v>22</v>
      </c>
      <c r="M5" s="48"/>
    </row>
    <row r="6" spans="1:13" ht="24" customHeight="1">
      <c r="A6"/>
      <c r="B6" s="42">
        <v>2</v>
      </c>
      <c r="C6" s="50" t="s">
        <v>13</v>
      </c>
      <c r="D6" s="51"/>
      <c r="E6" s="52"/>
      <c r="F6" s="12" t="str">
        <f ca="1">INDIRECT(ADDRESS(23,7))&amp;":"&amp;INDIRECT(ADDRESS(23,6))</f>
        <v>8:13</v>
      </c>
      <c r="G6" s="13" t="s">
        <v>4</v>
      </c>
      <c r="H6" s="14" t="str">
        <f ca="1">INDIRECT(ADDRESS(31,6))&amp;":"&amp;INDIRECT(ADDRESS(31,7))</f>
        <v>13:7</v>
      </c>
      <c r="I6" s="14" t="str">
        <f ca="1">INDIRECT(ADDRESS(34,7))&amp;":"&amp;INDIRECT(ADDRESS(34,6))</f>
        <v>6:9</v>
      </c>
      <c r="J6" s="15" t="str">
        <f ca="1">INDIRECT(ADDRESS(18,6))&amp;":"&amp;INDIRECT(ADDRESS(18,7))</f>
        <v>13:6</v>
      </c>
      <c r="K6" s="47">
        <f ca="1">IF(COUNT(F7:J7)=0,"",COUNTIF(F7:J7,"&gt;0")+0.5*COUNTIF(F7:J7,0))</f>
        <v>2</v>
      </c>
      <c r="L6" s="10"/>
      <c r="M6" s="48">
        <v>3</v>
      </c>
    </row>
    <row r="7" spans="1:13" ht="24" customHeight="1">
      <c r="A7"/>
      <c r="B7" s="43"/>
      <c r="C7" s="50"/>
      <c r="D7" s="51"/>
      <c r="E7" s="52"/>
      <c r="F7" s="16">
        <f ca="1">IF(LEN(INDIRECT(ADDRESS(ROW()-1, COLUMN())))=1,"",INDIRECT(ADDRESS(23,7))-INDIRECT(ADDRESS(23,6)))</f>
        <v>-5</v>
      </c>
      <c r="G7" s="17" t="s">
        <v>4</v>
      </c>
      <c r="H7" s="10">
        <f ca="1">IF(LEN(INDIRECT(ADDRESS(ROW()-1, COLUMN())))=1,"",INDIRECT(ADDRESS(31,6))-INDIRECT(ADDRESS(31,7)))</f>
        <v>6</v>
      </c>
      <c r="I7" s="10">
        <f ca="1">IF(LEN(INDIRECT(ADDRESS(ROW()-1, COLUMN())))=1,"",INDIRECT(ADDRESS(34,7))-INDIRECT(ADDRESS(34,6)))</f>
        <v>-3</v>
      </c>
      <c r="J7" s="11">
        <f ca="1">IF(LEN(INDIRECT(ADDRESS(ROW()-1, COLUMN())))=1,"",INDIRECT(ADDRESS(18,6))-INDIRECT(ADDRESS(18,7)))</f>
        <v>7</v>
      </c>
      <c r="K7" s="47"/>
      <c r="L7" s="10">
        <f ca="1">IF(COUNT(F7:J7)=0,"",SUM(F7:J7))</f>
        <v>5</v>
      </c>
      <c r="M7" s="48"/>
    </row>
    <row r="8" spans="1:13" ht="24" customHeight="1">
      <c r="A8"/>
      <c r="B8" s="42">
        <v>3</v>
      </c>
      <c r="C8" s="50" t="s">
        <v>15</v>
      </c>
      <c r="D8" s="51"/>
      <c r="E8" s="52"/>
      <c r="F8" s="12" t="str">
        <f ca="1">INDIRECT(ADDRESS(26,6))&amp;":"&amp;INDIRECT(ADDRESS(26,7))</f>
        <v>4:13</v>
      </c>
      <c r="G8" s="14" t="str">
        <f ca="1">INDIRECT(ADDRESS(31,7))&amp;":"&amp;INDIRECT(ADDRESS(31,6))</f>
        <v>7:13</v>
      </c>
      <c r="H8" s="13" t="s">
        <v>4</v>
      </c>
      <c r="I8" s="14" t="str">
        <f ca="1">INDIRECT(ADDRESS(19,6))&amp;":"&amp;INDIRECT(ADDRESS(19,7))</f>
        <v>0:13</v>
      </c>
      <c r="J8" s="15" t="str">
        <f ca="1">INDIRECT(ADDRESS(22,7))&amp;":"&amp;INDIRECT(ADDRESS(22,6))</f>
        <v>13:7</v>
      </c>
      <c r="K8" s="47">
        <f ca="1">IF(COUNT(F9:J9)=0,"",COUNTIF(F9:J9,"&gt;0")+0.5*COUNTIF(F9:J9,0))</f>
        <v>1</v>
      </c>
      <c r="L8" s="10"/>
      <c r="M8" s="48">
        <v>4</v>
      </c>
    </row>
    <row r="9" spans="1:13" ht="24" customHeight="1">
      <c r="A9"/>
      <c r="B9" s="43"/>
      <c r="C9" s="50"/>
      <c r="D9" s="51"/>
      <c r="E9" s="52"/>
      <c r="F9" s="16">
        <f ca="1">IF(LEN(INDIRECT(ADDRESS(ROW()-1, COLUMN())))=1,"",INDIRECT(ADDRESS(26,6))-INDIRECT(ADDRESS(26,7)))</f>
        <v>-9</v>
      </c>
      <c r="G9" s="10">
        <f ca="1">IF(LEN(INDIRECT(ADDRESS(ROW()-1, COLUMN())))=1,"",INDIRECT(ADDRESS(31,7))-INDIRECT(ADDRESS(31,6)))</f>
        <v>-6</v>
      </c>
      <c r="H9" s="17" t="s">
        <v>4</v>
      </c>
      <c r="I9" s="10">
        <f ca="1">IF(LEN(INDIRECT(ADDRESS(ROW()-1, COLUMN())))=1,"",INDIRECT(ADDRESS(19,6))-INDIRECT(ADDRESS(19,7)))</f>
        <v>-13</v>
      </c>
      <c r="J9" s="11">
        <f ca="1">IF(LEN(INDIRECT(ADDRESS(ROW()-1, COLUMN())))=1,"",INDIRECT(ADDRESS(22,7))-INDIRECT(ADDRESS(22,6)))</f>
        <v>6</v>
      </c>
      <c r="K9" s="47"/>
      <c r="L9" s="10">
        <f ca="1">IF(COUNT(F9:J9)=0,"",SUM(F9:J9))</f>
        <v>-22</v>
      </c>
      <c r="M9" s="48"/>
    </row>
    <row r="10" spans="1:13" ht="24" customHeight="1">
      <c r="A10"/>
      <c r="B10" s="42">
        <v>4</v>
      </c>
      <c r="C10" s="44" t="s">
        <v>16</v>
      </c>
      <c r="D10" s="45"/>
      <c r="E10" s="46"/>
      <c r="F10" s="12" t="str">
        <f ca="1">INDIRECT(ADDRESS(30,7))&amp;":"&amp;INDIRECT(ADDRESS(30,6))</f>
        <v>2:11</v>
      </c>
      <c r="G10" s="14" t="str">
        <f ca="1">INDIRECT(ADDRESS(34,6))&amp;":"&amp;INDIRECT(ADDRESS(34,7))</f>
        <v>9:6</v>
      </c>
      <c r="H10" s="14" t="str">
        <f ca="1">INDIRECT(ADDRESS(19,7))&amp;":"&amp;INDIRECT(ADDRESS(19,6))</f>
        <v>13:0</v>
      </c>
      <c r="I10" s="13" t="s">
        <v>4</v>
      </c>
      <c r="J10" s="15" t="str">
        <f ca="1">INDIRECT(ADDRESS(27,6))&amp;":"&amp;INDIRECT(ADDRESS(27,7))</f>
        <v>13:5</v>
      </c>
      <c r="K10" s="47">
        <f ca="1">IF(COUNT(F11:J11)=0,"",COUNTIF(F11:J11,"&gt;0")+0.5*COUNTIF(F11:J11,0))</f>
        <v>3</v>
      </c>
      <c r="L10" s="10"/>
      <c r="M10" s="48">
        <v>2</v>
      </c>
    </row>
    <row r="11" spans="1:13" ht="24" customHeight="1">
      <c r="A11"/>
      <c r="B11" s="43"/>
      <c r="C11" s="44"/>
      <c r="D11" s="45"/>
      <c r="E11" s="46"/>
      <c r="F11" s="16">
        <f ca="1">IF(LEN(INDIRECT(ADDRESS(ROW()-1, COLUMN())))=1,"",INDIRECT(ADDRESS(30,7))-INDIRECT(ADDRESS(30,6)))</f>
        <v>-9</v>
      </c>
      <c r="G11" s="10">
        <f ca="1">IF(LEN(INDIRECT(ADDRESS(ROW()-1, COLUMN())))=1,"",INDIRECT(ADDRESS(34,6))-INDIRECT(ADDRESS(34,7)))</f>
        <v>3</v>
      </c>
      <c r="H11" s="10">
        <f ca="1">IF(LEN(INDIRECT(ADDRESS(ROW()-1, COLUMN())))=1,"",INDIRECT(ADDRESS(19,7))-INDIRECT(ADDRESS(19,6)))</f>
        <v>13</v>
      </c>
      <c r="I11" s="17" t="s">
        <v>4</v>
      </c>
      <c r="J11" s="11">
        <f ca="1">IF(LEN(INDIRECT(ADDRESS(ROW()-1, COLUMN())))=1,"",INDIRECT(ADDRESS(27,6))-INDIRECT(ADDRESS(27,7)))</f>
        <v>8</v>
      </c>
      <c r="K11" s="47"/>
      <c r="L11" s="10">
        <f ca="1">IF(COUNT(F11:J11)=0,"",SUM(F11:J11))</f>
        <v>15</v>
      </c>
      <c r="M11" s="48"/>
    </row>
    <row r="12" spans="1:13" ht="24" customHeight="1">
      <c r="A12"/>
      <c r="B12" s="42">
        <v>5</v>
      </c>
      <c r="C12" s="50" t="s">
        <v>17</v>
      </c>
      <c r="D12" s="51"/>
      <c r="E12" s="52"/>
      <c r="F12" s="12" t="str">
        <f ca="1">INDIRECT(ADDRESS(35,6))&amp;":"&amp;INDIRECT(ADDRESS(35,7))</f>
        <v>11:10</v>
      </c>
      <c r="G12" s="14" t="str">
        <f ca="1">INDIRECT(ADDRESS(18,7))&amp;":"&amp;INDIRECT(ADDRESS(18,6))</f>
        <v>6:13</v>
      </c>
      <c r="H12" s="14" t="str">
        <f ca="1">INDIRECT(ADDRESS(22,6))&amp;":"&amp;INDIRECT(ADDRESS(22,7))</f>
        <v>7:13</v>
      </c>
      <c r="I12" s="14" t="str">
        <f ca="1">INDIRECT(ADDRESS(27,7))&amp;":"&amp;INDIRECT(ADDRESS(27,6))</f>
        <v>5:13</v>
      </c>
      <c r="J12" s="18" t="s">
        <v>4</v>
      </c>
      <c r="K12" s="47">
        <f ca="1">IF(COUNT(F13:J13)=0,"",COUNTIF(F13:J13,"&gt;0")+0.5*COUNTIF(F13:J13,0))</f>
        <v>1</v>
      </c>
      <c r="L12" s="10"/>
      <c r="M12" s="48">
        <v>5</v>
      </c>
    </row>
    <row r="13" spans="1:13" ht="24" customHeight="1" thickBot="1">
      <c r="A13"/>
      <c r="B13" s="49"/>
      <c r="C13" s="53"/>
      <c r="D13" s="54"/>
      <c r="E13" s="55"/>
      <c r="F13" s="19">
        <f ca="1">IF(LEN(INDIRECT(ADDRESS(ROW()-1, COLUMN())))=1,"",INDIRECT(ADDRESS(35,6))-INDIRECT(ADDRESS(35,7)))</f>
        <v>1</v>
      </c>
      <c r="G13" s="20">
        <f ca="1">IF(LEN(INDIRECT(ADDRESS(ROW()-1, COLUMN())))=1,"",INDIRECT(ADDRESS(18,7))-INDIRECT(ADDRESS(18,6)))</f>
        <v>-7</v>
      </c>
      <c r="H13" s="20">
        <f ca="1">IF(LEN(INDIRECT(ADDRESS(ROW()-1, COLUMN())))=1,"",INDIRECT(ADDRESS(22,6))-INDIRECT(ADDRESS(22,7)))</f>
        <v>-6</v>
      </c>
      <c r="I13" s="20">
        <f ca="1">IF(LEN(INDIRECT(ADDRESS(ROW()-1, COLUMN())))=1,"",INDIRECT(ADDRESS(27,7))-INDIRECT(ADDRESS(27,6)))</f>
        <v>-8</v>
      </c>
      <c r="J13" s="21" t="s">
        <v>4</v>
      </c>
      <c r="K13" s="56"/>
      <c r="L13" s="20">
        <f ca="1">IF(COUNT(F13:J13)=0,"",SUM(F13:J13))</f>
        <v>-20</v>
      </c>
      <c r="M13" s="57"/>
    </row>
    <row r="14" spans="1:13">
      <c r="A14"/>
      <c r="M14"/>
    </row>
    <row r="15" spans="1:13">
      <c r="A15"/>
      <c r="M15"/>
    </row>
    <row r="16" spans="1:13">
      <c r="A16"/>
      <c r="M16"/>
    </row>
    <row r="17" spans="2:13" customFormat="1" ht="30" customHeight="1" thickBot="1">
      <c r="B17" s="38" t="s">
        <v>5</v>
      </c>
      <c r="C17" s="38"/>
      <c r="D17" s="38"/>
      <c r="E17" s="38"/>
      <c r="F17" s="38"/>
      <c r="G17" s="38"/>
      <c r="H17" s="38"/>
      <c r="I17" s="38"/>
      <c r="J17" s="38"/>
      <c r="K17" s="38"/>
      <c r="M17" s="22"/>
    </row>
    <row r="18" spans="2:13" customFormat="1" ht="30" customHeight="1" thickBot="1">
      <c r="B18" s="23">
        <v>2</v>
      </c>
      <c r="C18" s="39" t="str">
        <f ca="1">IF(ISBLANK(INDIRECT(ADDRESS(B18*2+2,3))),"",INDIRECT(ADDRESS(B18*2+2,3)))</f>
        <v>Мурашова</v>
      </c>
      <c r="D18" s="39"/>
      <c r="E18" s="40"/>
      <c r="F18" s="24">
        <v>13</v>
      </c>
      <c r="G18" s="25">
        <v>6</v>
      </c>
      <c r="H18" s="41" t="str">
        <f ca="1">IF(ISBLANK(INDIRECT(ADDRESS(K18*2+2,3))),"",INDIRECT(ADDRESS(K18*2+2,3)))</f>
        <v>Земцов</v>
      </c>
      <c r="I18" s="39"/>
      <c r="J18" s="39"/>
      <c r="K18" s="23">
        <v>5</v>
      </c>
      <c r="L18" s="26" t="s">
        <v>6</v>
      </c>
      <c r="M18" s="27"/>
    </row>
    <row r="19" spans="2:13" customFormat="1" ht="30" customHeight="1" thickBot="1">
      <c r="B19" s="23">
        <v>3</v>
      </c>
      <c r="C19" s="39" t="str">
        <f ca="1">IF(ISBLANK(INDIRECT(ADDRESS(B19*2+2,3))),"",INDIRECT(ADDRESS(B19*2+2,3)))</f>
        <v>Франк</v>
      </c>
      <c r="D19" s="39"/>
      <c r="E19" s="40"/>
      <c r="F19" s="24">
        <v>0</v>
      </c>
      <c r="G19" s="25">
        <v>13</v>
      </c>
      <c r="H19" s="41" t="str">
        <f ca="1">IF(ISBLANK(INDIRECT(ADDRESS(K19*2+2,3))),"",INDIRECT(ADDRESS(K19*2+2,3)))</f>
        <v>Курбанова</v>
      </c>
      <c r="I19" s="39"/>
      <c r="J19" s="39"/>
      <c r="K19" s="23">
        <v>4</v>
      </c>
      <c r="L19" s="26" t="s">
        <v>6</v>
      </c>
      <c r="M19" s="27"/>
    </row>
    <row r="20" spans="2:13" customFormat="1" ht="30" customHeight="1">
      <c r="M20" s="23"/>
    </row>
    <row r="21" spans="2:13" customFormat="1" ht="30" customHeight="1" thickBot="1">
      <c r="B21" s="38" t="s">
        <v>7</v>
      </c>
      <c r="C21" s="38"/>
      <c r="D21" s="38"/>
      <c r="E21" s="38"/>
      <c r="F21" s="38"/>
      <c r="G21" s="38"/>
      <c r="H21" s="38"/>
      <c r="I21" s="38"/>
      <c r="J21" s="38"/>
      <c r="K21" s="38"/>
      <c r="M21" s="23"/>
    </row>
    <row r="22" spans="2:13" customFormat="1" ht="30" customHeight="1" thickBot="1">
      <c r="B22" s="23">
        <v>5</v>
      </c>
      <c r="C22" s="39" t="str">
        <f ca="1">IF(ISBLANK(INDIRECT(ADDRESS(B22*2+2,3))),"",INDIRECT(ADDRESS(B22*2+2,3)))</f>
        <v>Земцов</v>
      </c>
      <c r="D22" s="39"/>
      <c r="E22" s="40"/>
      <c r="F22" s="24">
        <v>7</v>
      </c>
      <c r="G22" s="25">
        <v>13</v>
      </c>
      <c r="H22" s="41" t="str">
        <f ca="1">IF(ISBLANK(INDIRECT(ADDRESS(K22*2+2,3))),"",INDIRECT(ADDRESS(K22*2+2,3)))</f>
        <v>Франк</v>
      </c>
      <c r="I22" s="39"/>
      <c r="J22" s="39"/>
      <c r="K22" s="23">
        <v>3</v>
      </c>
      <c r="L22" s="26" t="s">
        <v>6</v>
      </c>
      <c r="M22" s="27"/>
    </row>
    <row r="23" spans="2:13" customFormat="1" ht="30" customHeight="1" thickBot="1">
      <c r="B23" s="23">
        <v>1</v>
      </c>
      <c r="C23" s="39" t="str">
        <f ca="1">IF(ISBLANK(INDIRECT(ADDRESS(B23*2+2,3))),"",INDIRECT(ADDRESS(B23*2+2,3)))</f>
        <v>Петраков</v>
      </c>
      <c r="D23" s="39"/>
      <c r="E23" s="40"/>
      <c r="F23" s="24">
        <v>13</v>
      </c>
      <c r="G23" s="25">
        <v>8</v>
      </c>
      <c r="H23" s="41" t="str">
        <f ca="1">IF(ISBLANK(INDIRECT(ADDRESS(K23*2+2,3))),"",INDIRECT(ADDRESS(K23*2+2,3)))</f>
        <v>Мурашова</v>
      </c>
      <c r="I23" s="39"/>
      <c r="J23" s="39"/>
      <c r="K23" s="23">
        <v>2</v>
      </c>
      <c r="L23" s="26" t="s">
        <v>6</v>
      </c>
      <c r="M23" s="27"/>
    </row>
    <row r="24" spans="2:13" customFormat="1" ht="30" customHeight="1">
      <c r="J24" t="s">
        <v>11</v>
      </c>
      <c r="M24" s="23"/>
    </row>
    <row r="25" spans="2:13" customFormat="1" ht="30" customHeight="1" thickBot="1">
      <c r="B25" s="38" t="s">
        <v>8</v>
      </c>
      <c r="C25" s="38"/>
      <c r="D25" s="38"/>
      <c r="E25" s="38"/>
      <c r="F25" s="38"/>
      <c r="G25" s="38"/>
      <c r="H25" s="38"/>
      <c r="I25" s="38"/>
      <c r="J25" s="38"/>
      <c r="K25" s="38"/>
      <c r="M25" s="23"/>
    </row>
    <row r="26" spans="2:13" customFormat="1" ht="30" customHeight="1" thickBot="1">
      <c r="B26" s="23">
        <v>3</v>
      </c>
      <c r="C26" s="39" t="str">
        <f ca="1">IF(ISBLANK(INDIRECT(ADDRESS(B26*2+2,3))),"",INDIRECT(ADDRESS(B26*2+2,3)))</f>
        <v>Франк</v>
      </c>
      <c r="D26" s="39"/>
      <c r="E26" s="40"/>
      <c r="F26" s="24">
        <v>4</v>
      </c>
      <c r="G26" s="25">
        <v>13</v>
      </c>
      <c r="H26" s="41" t="str">
        <f ca="1">IF(ISBLANK(INDIRECT(ADDRESS(K26*2+2,3))),"",INDIRECT(ADDRESS(K26*2+2,3)))</f>
        <v>Петраков</v>
      </c>
      <c r="I26" s="39"/>
      <c r="J26" s="39"/>
      <c r="K26" s="23">
        <v>1</v>
      </c>
      <c r="L26" s="26" t="s">
        <v>6</v>
      </c>
      <c r="M26" s="27"/>
    </row>
    <row r="27" spans="2:13" customFormat="1" ht="30" customHeight="1" thickBot="1">
      <c r="B27" s="23">
        <v>4</v>
      </c>
      <c r="C27" s="39" t="str">
        <f ca="1">IF(ISBLANK(INDIRECT(ADDRESS(B27*2+2,3))),"",INDIRECT(ADDRESS(B27*2+2,3)))</f>
        <v>Курбанова</v>
      </c>
      <c r="D27" s="39"/>
      <c r="E27" s="40"/>
      <c r="F27" s="24">
        <v>13</v>
      </c>
      <c r="G27" s="25">
        <v>5</v>
      </c>
      <c r="H27" s="41" t="str">
        <f ca="1">IF(ISBLANK(INDIRECT(ADDRESS(K27*2+2,3))),"",INDIRECT(ADDRESS(K27*2+2,3)))</f>
        <v>Земцов</v>
      </c>
      <c r="I27" s="39"/>
      <c r="J27" s="39"/>
      <c r="K27" s="23">
        <v>5</v>
      </c>
      <c r="L27" s="26" t="s">
        <v>6</v>
      </c>
      <c r="M27" s="27"/>
    </row>
    <row r="28" spans="2:13" customFormat="1" ht="30" customHeight="1">
      <c r="M28" s="23"/>
    </row>
    <row r="29" spans="2:13" customFormat="1" ht="30" customHeight="1" thickBot="1">
      <c r="B29" s="38" t="s">
        <v>9</v>
      </c>
      <c r="C29" s="38"/>
      <c r="D29" s="38"/>
      <c r="E29" s="38"/>
      <c r="F29" s="38"/>
      <c r="G29" s="38"/>
      <c r="H29" s="38"/>
      <c r="I29" s="38"/>
      <c r="J29" s="38"/>
      <c r="K29" s="38"/>
      <c r="M29" s="23"/>
    </row>
    <row r="30" spans="2:13" customFormat="1" ht="30" customHeight="1" thickBot="1">
      <c r="B30" s="23">
        <v>1</v>
      </c>
      <c r="C30" s="39" t="str">
        <f ca="1">IF(ISBLANK(INDIRECT(ADDRESS(B30*2+2,3))),"",INDIRECT(ADDRESS(B30*2+2,3)))</f>
        <v>Петраков</v>
      </c>
      <c r="D30" s="39"/>
      <c r="E30" s="40"/>
      <c r="F30" s="24">
        <v>11</v>
      </c>
      <c r="G30" s="25">
        <v>2</v>
      </c>
      <c r="H30" s="41" t="str">
        <f ca="1">IF(ISBLANK(INDIRECT(ADDRESS(K30*2+2,3))),"",INDIRECT(ADDRESS(K30*2+2,3)))</f>
        <v>Курбанова</v>
      </c>
      <c r="I30" s="39"/>
      <c r="J30" s="39"/>
      <c r="K30" s="23">
        <v>4</v>
      </c>
      <c r="L30" s="26" t="s">
        <v>6</v>
      </c>
      <c r="M30" s="27"/>
    </row>
    <row r="31" spans="2:13" customFormat="1" ht="30" customHeight="1" thickBot="1">
      <c r="B31" s="23">
        <v>2</v>
      </c>
      <c r="C31" s="39" t="str">
        <f ca="1">IF(ISBLANK(INDIRECT(ADDRESS(B31*2+2,3))),"",INDIRECT(ADDRESS(B31*2+2,3)))</f>
        <v>Мурашова</v>
      </c>
      <c r="D31" s="39"/>
      <c r="E31" s="40"/>
      <c r="F31" s="24">
        <v>13</v>
      </c>
      <c r="G31" s="25">
        <v>7</v>
      </c>
      <c r="H31" s="41" t="str">
        <f ca="1">IF(ISBLANK(INDIRECT(ADDRESS(K31*2+2,3))),"",INDIRECT(ADDRESS(K31*2+2,3)))</f>
        <v>Франк</v>
      </c>
      <c r="I31" s="39"/>
      <c r="J31" s="39"/>
      <c r="K31" s="23">
        <v>3</v>
      </c>
      <c r="L31" s="26" t="s">
        <v>6</v>
      </c>
      <c r="M31" s="27"/>
    </row>
    <row r="32" spans="2:13" customFormat="1" ht="30" customHeight="1">
      <c r="M32" s="23"/>
    </row>
    <row r="33" spans="2:13" customFormat="1" ht="30" customHeight="1" thickBot="1">
      <c r="B33" s="38" t="s">
        <v>10</v>
      </c>
      <c r="C33" s="38"/>
      <c r="D33" s="38"/>
      <c r="E33" s="38"/>
      <c r="F33" s="38"/>
      <c r="G33" s="38"/>
      <c r="H33" s="38"/>
      <c r="I33" s="38"/>
      <c r="J33" s="38"/>
      <c r="K33" s="38"/>
      <c r="M33" s="23"/>
    </row>
    <row r="34" spans="2:13" customFormat="1" ht="30" customHeight="1" thickBot="1">
      <c r="B34" s="23">
        <v>4</v>
      </c>
      <c r="C34" s="39" t="str">
        <f ca="1">IF(ISBLANK(INDIRECT(ADDRESS(B34*2+2,3))),"",INDIRECT(ADDRESS(B34*2+2,3)))</f>
        <v>Курбанова</v>
      </c>
      <c r="D34" s="39"/>
      <c r="E34" s="40"/>
      <c r="F34" s="24">
        <v>9</v>
      </c>
      <c r="G34" s="25">
        <v>6</v>
      </c>
      <c r="H34" s="41" t="str">
        <f ca="1">IF(ISBLANK(INDIRECT(ADDRESS(K34*2+2,3))),"",INDIRECT(ADDRESS(K34*2+2,3)))</f>
        <v>Мурашова</v>
      </c>
      <c r="I34" s="39"/>
      <c r="J34" s="39"/>
      <c r="K34" s="23">
        <v>2</v>
      </c>
      <c r="L34" s="26" t="s">
        <v>6</v>
      </c>
      <c r="M34" s="27"/>
    </row>
    <row r="35" spans="2:13" customFormat="1" ht="30" customHeight="1" thickBot="1">
      <c r="B35" s="23">
        <v>5</v>
      </c>
      <c r="C35" s="39" t="str">
        <f ca="1">IF(ISBLANK(INDIRECT(ADDRESS(B35*2+2,3))),"",INDIRECT(ADDRESS(B35*2+2,3)))</f>
        <v>Земцов</v>
      </c>
      <c r="D35" s="39"/>
      <c r="E35" s="40"/>
      <c r="F35" s="24">
        <v>11</v>
      </c>
      <c r="G35" s="25">
        <v>10</v>
      </c>
      <c r="H35" s="41" t="str">
        <f ca="1">IF(ISBLANK(INDIRECT(ADDRESS(K35*2+2,3))),"",INDIRECT(ADDRESS(K35*2+2,3)))</f>
        <v>Петраков</v>
      </c>
      <c r="I35" s="39"/>
      <c r="J35" s="39"/>
      <c r="K35" s="23">
        <v>1</v>
      </c>
      <c r="L35" s="26" t="s">
        <v>6</v>
      </c>
      <c r="M35" s="27"/>
    </row>
  </sheetData>
  <mergeCells count="47">
    <mergeCell ref="M4:M5"/>
    <mergeCell ref="B1:K1"/>
    <mergeCell ref="C3:E3"/>
    <mergeCell ref="B4:B5"/>
    <mergeCell ref="C4:E5"/>
    <mergeCell ref="K4:K5"/>
    <mergeCell ref="B6:B7"/>
    <mergeCell ref="C6:E7"/>
    <mergeCell ref="K6:K7"/>
    <mergeCell ref="M6:M7"/>
    <mergeCell ref="B8:B9"/>
    <mergeCell ref="C8:E9"/>
    <mergeCell ref="K8:K9"/>
    <mergeCell ref="M8:M9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33:K33"/>
    <mergeCell ref="C34:E34"/>
    <mergeCell ref="H34:J34"/>
    <mergeCell ref="C35:E35"/>
    <mergeCell ref="H35:J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B1" sqref="B1:K1"/>
    </sheetView>
  </sheetViews>
  <sheetFormatPr defaultRowHeight="15"/>
  <cols>
    <col min="1" max="1" width="4" style="27" customWidth="1"/>
    <col min="2" max="12" width="10.28515625" customWidth="1"/>
    <col min="13" max="13" width="10.28515625" style="22" customWidth="1"/>
    <col min="14" max="15" width="10.28515625" customWidth="1"/>
  </cols>
  <sheetData>
    <row r="1" spans="2:13" customFormat="1" ht="59.25" customHeight="1">
      <c r="B1" s="59" t="s">
        <v>40</v>
      </c>
      <c r="C1" s="59"/>
      <c r="D1" s="59"/>
      <c r="E1" s="59"/>
      <c r="F1" s="59"/>
      <c r="G1" s="59"/>
      <c r="H1" s="59"/>
      <c r="I1" s="59"/>
      <c r="J1" s="59"/>
      <c r="K1" s="59"/>
    </row>
    <row r="2" spans="2:13" customFormat="1" ht="15.75" thickBot="1"/>
    <row r="3" spans="2:13" customFormat="1" ht="30" customHeight="1" thickBot="1">
      <c r="B3" s="1"/>
      <c r="C3" s="60" t="s">
        <v>0</v>
      </c>
      <c r="D3" s="61"/>
      <c r="E3" s="62"/>
      <c r="F3" s="2">
        <v>1</v>
      </c>
      <c r="G3" s="2">
        <v>2</v>
      </c>
      <c r="H3" s="2">
        <v>3</v>
      </c>
      <c r="I3" s="3">
        <v>4</v>
      </c>
      <c r="J3" s="3">
        <v>5</v>
      </c>
      <c r="K3" s="1" t="s">
        <v>1</v>
      </c>
      <c r="L3" s="2" t="s">
        <v>2</v>
      </c>
      <c r="M3" s="4" t="s">
        <v>3</v>
      </c>
    </row>
    <row r="4" spans="2:13" customFormat="1" ht="24" customHeight="1">
      <c r="B4" s="63">
        <v>1</v>
      </c>
      <c r="C4" s="64" t="s">
        <v>18</v>
      </c>
      <c r="D4" s="65"/>
      <c r="E4" s="66"/>
      <c r="F4" s="5" t="s">
        <v>4</v>
      </c>
      <c r="G4" s="6" t="str">
        <f ca="1">INDIRECT(ADDRESS(23,6))&amp;":"&amp;INDIRECT(ADDRESS(23,7))</f>
        <v>8:6</v>
      </c>
      <c r="H4" s="6" t="str">
        <f ca="1">INDIRECT(ADDRESS(26,7))&amp;":"&amp;INDIRECT(ADDRESS(26,6))</f>
        <v>6:13</v>
      </c>
      <c r="I4" s="6" t="str">
        <f ca="1">INDIRECT(ADDRESS(30,6))&amp;":"&amp;INDIRECT(ADDRESS(30,7))</f>
        <v>13:6</v>
      </c>
      <c r="J4" s="7" t="str">
        <f ca="1">INDIRECT(ADDRESS(35,7))&amp;":"&amp;INDIRECT(ADDRESS(35,6))</f>
        <v>12:7</v>
      </c>
      <c r="K4" s="67">
        <f ca="1">IF(COUNT(F5:J5)=0,"",COUNTIF(F5:J5,"&gt;0")+0.5*COUNTIF(F5:J5,0))</f>
        <v>3</v>
      </c>
      <c r="L4" s="8"/>
      <c r="M4" s="58">
        <v>1</v>
      </c>
    </row>
    <row r="5" spans="2:13" customFormat="1" ht="24" customHeight="1">
      <c r="B5" s="43"/>
      <c r="C5" s="44"/>
      <c r="D5" s="45"/>
      <c r="E5" s="46"/>
      <c r="F5" s="9" t="s">
        <v>4</v>
      </c>
      <c r="G5" s="10">
        <f ca="1">IF(LEN(INDIRECT(ADDRESS(ROW()-1, COLUMN())))=1,"",INDIRECT(ADDRESS(23,6))-INDIRECT(ADDRESS(23,7)))</f>
        <v>2</v>
      </c>
      <c r="H5" s="10">
        <f ca="1">IF(LEN(INDIRECT(ADDRESS(ROW()-1, COLUMN())))=1,"",INDIRECT(ADDRESS(26,7))-INDIRECT(ADDRESS(26,6)))</f>
        <v>-7</v>
      </c>
      <c r="I5" s="10">
        <f ca="1">IF(LEN(INDIRECT(ADDRESS(ROW()-1, COLUMN())))=1,"",INDIRECT(ADDRESS(30,6))-INDIRECT(ADDRESS(30,7)))</f>
        <v>7</v>
      </c>
      <c r="J5" s="11">
        <f ca="1">IF(LEN(INDIRECT(ADDRESS(ROW()-1, COLUMN())))=1,"",INDIRECT(ADDRESS(35,7))-INDIRECT(ADDRESS(35,6)))</f>
        <v>5</v>
      </c>
      <c r="K5" s="47"/>
      <c r="L5" s="10">
        <f ca="1">IF(COUNT(F5:J5)=0,"",SUM(F5:J5))</f>
        <v>7</v>
      </c>
      <c r="M5" s="48"/>
    </row>
    <row r="6" spans="2:13" customFormat="1" ht="24" customHeight="1">
      <c r="B6" s="42">
        <v>2</v>
      </c>
      <c r="C6" s="44" t="s">
        <v>19</v>
      </c>
      <c r="D6" s="45"/>
      <c r="E6" s="46"/>
      <c r="F6" s="12" t="str">
        <f ca="1">INDIRECT(ADDRESS(23,7))&amp;":"&amp;INDIRECT(ADDRESS(23,6))</f>
        <v>6:8</v>
      </c>
      <c r="G6" s="13" t="s">
        <v>4</v>
      </c>
      <c r="H6" s="14" t="str">
        <f ca="1">INDIRECT(ADDRESS(31,6))&amp;":"&amp;INDIRECT(ADDRESS(31,7))</f>
        <v>13:8</v>
      </c>
      <c r="I6" s="14" t="str">
        <f ca="1">INDIRECT(ADDRESS(34,7))&amp;":"&amp;INDIRECT(ADDRESS(34,6))</f>
        <v>13:0</v>
      </c>
      <c r="J6" s="15" t="str">
        <f ca="1">INDIRECT(ADDRESS(18,6))&amp;":"&amp;INDIRECT(ADDRESS(18,7))</f>
        <v>13:3</v>
      </c>
      <c r="K6" s="47">
        <f ca="1">IF(COUNT(F7:J7)=0,"",COUNTIF(F7:J7,"&gt;0")+0.5*COUNTIF(F7:J7,0))</f>
        <v>3</v>
      </c>
      <c r="L6" s="10"/>
      <c r="M6" s="48">
        <v>2</v>
      </c>
    </row>
    <row r="7" spans="2:13" customFormat="1" ht="24" customHeight="1">
      <c r="B7" s="43"/>
      <c r="C7" s="44"/>
      <c r="D7" s="45"/>
      <c r="E7" s="46"/>
      <c r="F7" s="16">
        <f ca="1">IF(LEN(INDIRECT(ADDRESS(ROW()-1, COLUMN())))=1,"",INDIRECT(ADDRESS(23,7))-INDIRECT(ADDRESS(23,6)))</f>
        <v>-2</v>
      </c>
      <c r="G7" s="17" t="s">
        <v>4</v>
      </c>
      <c r="H7" s="10">
        <f ca="1">IF(LEN(INDIRECT(ADDRESS(ROW()-1, COLUMN())))=1,"",INDIRECT(ADDRESS(31,6))-INDIRECT(ADDRESS(31,7)))</f>
        <v>5</v>
      </c>
      <c r="I7" s="10">
        <f ca="1">IF(LEN(INDIRECT(ADDRESS(ROW()-1, COLUMN())))=1,"",INDIRECT(ADDRESS(34,7))-INDIRECT(ADDRESS(34,6)))</f>
        <v>13</v>
      </c>
      <c r="J7" s="11">
        <f ca="1">IF(LEN(INDIRECT(ADDRESS(ROW()-1, COLUMN())))=1,"",INDIRECT(ADDRESS(18,6))-INDIRECT(ADDRESS(18,7)))</f>
        <v>10</v>
      </c>
      <c r="K7" s="47"/>
      <c r="L7" s="10">
        <f ca="1">IF(COUNT(F7:J7)=0,"",SUM(F7:J7))</f>
        <v>26</v>
      </c>
      <c r="M7" s="48"/>
    </row>
    <row r="8" spans="2:13" customFormat="1" ht="24" customHeight="1">
      <c r="B8" s="42">
        <v>3</v>
      </c>
      <c r="C8" s="50" t="s">
        <v>20</v>
      </c>
      <c r="D8" s="51"/>
      <c r="E8" s="52"/>
      <c r="F8" s="12" t="str">
        <f ca="1">INDIRECT(ADDRESS(26,6))&amp;":"&amp;INDIRECT(ADDRESS(26,7))</f>
        <v>13:6</v>
      </c>
      <c r="G8" s="14" t="str">
        <f ca="1">INDIRECT(ADDRESS(31,7))&amp;":"&amp;INDIRECT(ADDRESS(31,6))</f>
        <v>8:13</v>
      </c>
      <c r="H8" s="13" t="s">
        <v>4</v>
      </c>
      <c r="I8" s="14" t="str">
        <f ca="1">INDIRECT(ADDRESS(19,6))&amp;":"&amp;INDIRECT(ADDRESS(19,7))</f>
        <v>3:13</v>
      </c>
      <c r="J8" s="15" t="str">
        <f ca="1">INDIRECT(ADDRESS(22,7))&amp;":"&amp;INDIRECT(ADDRESS(22,6))</f>
        <v>11:6</v>
      </c>
      <c r="K8" s="47">
        <f ca="1">IF(COUNT(F9:J9)=0,"",COUNTIF(F9:J9,"&gt;0")+0.5*COUNTIF(F9:J9,0))</f>
        <v>2</v>
      </c>
      <c r="L8" s="10"/>
      <c r="M8" s="48">
        <v>4</v>
      </c>
    </row>
    <row r="9" spans="2:13" customFormat="1" ht="24" customHeight="1">
      <c r="B9" s="43"/>
      <c r="C9" s="50"/>
      <c r="D9" s="51"/>
      <c r="E9" s="52"/>
      <c r="F9" s="16">
        <f ca="1">IF(LEN(INDIRECT(ADDRESS(ROW()-1, COLUMN())))=1,"",INDIRECT(ADDRESS(26,6))-INDIRECT(ADDRESS(26,7)))</f>
        <v>7</v>
      </c>
      <c r="G9" s="10">
        <f ca="1">IF(LEN(INDIRECT(ADDRESS(ROW()-1, COLUMN())))=1,"",INDIRECT(ADDRESS(31,7))-INDIRECT(ADDRESS(31,6)))</f>
        <v>-5</v>
      </c>
      <c r="H9" s="17" t="s">
        <v>4</v>
      </c>
      <c r="I9" s="10">
        <f ca="1">IF(LEN(INDIRECT(ADDRESS(ROW()-1, COLUMN())))=1,"",INDIRECT(ADDRESS(19,6))-INDIRECT(ADDRESS(19,7)))</f>
        <v>-10</v>
      </c>
      <c r="J9" s="11">
        <f ca="1">IF(LEN(INDIRECT(ADDRESS(ROW()-1, COLUMN())))=1,"",INDIRECT(ADDRESS(22,7))-INDIRECT(ADDRESS(22,6)))</f>
        <v>5</v>
      </c>
      <c r="K9" s="47"/>
      <c r="L9" s="10">
        <f ca="1">IF(COUNT(F9:J9)=0,"",SUM(F9:J9))</f>
        <v>-3</v>
      </c>
      <c r="M9" s="48"/>
    </row>
    <row r="10" spans="2:13" customFormat="1" ht="24" customHeight="1">
      <c r="B10" s="42">
        <v>4</v>
      </c>
      <c r="C10" s="50" t="s">
        <v>21</v>
      </c>
      <c r="D10" s="51"/>
      <c r="E10" s="52"/>
      <c r="F10" s="12" t="str">
        <f ca="1">INDIRECT(ADDRESS(30,7))&amp;":"&amp;INDIRECT(ADDRESS(30,6))</f>
        <v>6:13</v>
      </c>
      <c r="G10" s="14" t="str">
        <f ca="1">INDIRECT(ADDRESS(34,6))&amp;":"&amp;INDIRECT(ADDRESS(34,7))</f>
        <v>0:13</v>
      </c>
      <c r="H10" s="14" t="str">
        <f ca="1">INDIRECT(ADDRESS(19,7))&amp;":"&amp;INDIRECT(ADDRESS(19,6))</f>
        <v>13:3</v>
      </c>
      <c r="I10" s="13" t="s">
        <v>4</v>
      </c>
      <c r="J10" s="15" t="str">
        <f ca="1">INDIRECT(ADDRESS(27,6))&amp;":"&amp;INDIRECT(ADDRESS(27,7))</f>
        <v>11:10</v>
      </c>
      <c r="K10" s="47">
        <f ca="1">IF(COUNT(F11:J11)=0,"",COUNTIF(F11:J11,"&gt;0")+0.5*COUNTIF(F11:J11,0))</f>
        <v>2</v>
      </c>
      <c r="L10" s="10"/>
      <c r="M10" s="48">
        <v>3</v>
      </c>
    </row>
    <row r="11" spans="2:13" customFormat="1" ht="24" customHeight="1">
      <c r="B11" s="43"/>
      <c r="C11" s="50"/>
      <c r="D11" s="51"/>
      <c r="E11" s="52"/>
      <c r="F11" s="16">
        <f ca="1">IF(LEN(INDIRECT(ADDRESS(ROW()-1, COLUMN())))=1,"",INDIRECT(ADDRESS(30,7))-INDIRECT(ADDRESS(30,6)))</f>
        <v>-7</v>
      </c>
      <c r="G11" s="10">
        <f ca="1">IF(LEN(INDIRECT(ADDRESS(ROW()-1, COLUMN())))=1,"",INDIRECT(ADDRESS(34,6))-INDIRECT(ADDRESS(34,7)))</f>
        <v>-13</v>
      </c>
      <c r="H11" s="10">
        <f ca="1">IF(LEN(INDIRECT(ADDRESS(ROW()-1, COLUMN())))=1,"",INDIRECT(ADDRESS(19,7))-INDIRECT(ADDRESS(19,6)))</f>
        <v>10</v>
      </c>
      <c r="I11" s="17" t="s">
        <v>4</v>
      </c>
      <c r="J11" s="11">
        <f ca="1">IF(LEN(INDIRECT(ADDRESS(ROW()-1, COLUMN())))=1,"",INDIRECT(ADDRESS(27,6))-INDIRECT(ADDRESS(27,7)))</f>
        <v>1</v>
      </c>
      <c r="K11" s="47"/>
      <c r="L11" s="10">
        <f ca="1">IF(COUNT(F11:J11)=0,"",SUM(F11:J11))</f>
        <v>-9</v>
      </c>
      <c r="M11" s="48"/>
    </row>
    <row r="12" spans="2:13" customFormat="1" ht="24" customHeight="1">
      <c r="B12" s="42">
        <v>5</v>
      </c>
      <c r="C12" s="50" t="s">
        <v>22</v>
      </c>
      <c r="D12" s="51"/>
      <c r="E12" s="52"/>
      <c r="F12" s="12" t="s">
        <v>11</v>
      </c>
      <c r="G12" s="14" t="str">
        <f ca="1">INDIRECT(ADDRESS(18,7))&amp;":"&amp;INDIRECT(ADDRESS(18,6))</f>
        <v>3:13</v>
      </c>
      <c r="H12" s="14" t="str">
        <f ca="1">INDIRECT(ADDRESS(22,6))&amp;":"&amp;INDIRECT(ADDRESS(22,7))</f>
        <v>6:11</v>
      </c>
      <c r="I12" s="14" t="str">
        <f ca="1">INDIRECT(ADDRESS(27,7))&amp;":"&amp;INDIRECT(ADDRESS(27,6))</f>
        <v>10:11</v>
      </c>
      <c r="J12" s="18" t="s">
        <v>4</v>
      </c>
      <c r="K12" s="47">
        <f ca="1">IF(COUNT(F13:J13)=0,"",COUNTIF(F13:J13,"&gt;0")+0.5*COUNTIF(F13:J13,0))</f>
        <v>0</v>
      </c>
      <c r="L12" s="10"/>
      <c r="M12" s="48">
        <v>5</v>
      </c>
    </row>
    <row r="13" spans="2:13" customFormat="1" ht="24" customHeight="1" thickBot="1">
      <c r="B13" s="49"/>
      <c r="C13" s="53"/>
      <c r="D13" s="54"/>
      <c r="E13" s="55"/>
      <c r="F13" s="19" t="str">
        <f ca="1">IF(LEN(INDIRECT(ADDRESS(ROW()-1, COLUMN())))=1,"",INDIRECT(ADDRESS(35,6))-INDIRECT(ADDRESS(35,7)))</f>
        <v/>
      </c>
      <c r="G13" s="20">
        <f ca="1">IF(LEN(INDIRECT(ADDRESS(ROW()-1, COLUMN())))=1,"",INDIRECT(ADDRESS(18,7))-INDIRECT(ADDRESS(18,6)))</f>
        <v>-10</v>
      </c>
      <c r="H13" s="20">
        <f ca="1">IF(LEN(INDIRECT(ADDRESS(ROW()-1, COLUMN())))=1,"",INDIRECT(ADDRESS(22,6))-INDIRECT(ADDRESS(22,7)))</f>
        <v>-5</v>
      </c>
      <c r="I13" s="20">
        <f ca="1">IF(LEN(INDIRECT(ADDRESS(ROW()-1, COLUMN())))=1,"",INDIRECT(ADDRESS(27,7))-INDIRECT(ADDRESS(27,6)))</f>
        <v>-1</v>
      </c>
      <c r="J13" s="21" t="s">
        <v>4</v>
      </c>
      <c r="K13" s="56"/>
      <c r="L13" s="20">
        <f ca="1">IF(COUNT(F13:J13)=0,"",SUM(F13:J13))</f>
        <v>-16</v>
      </c>
      <c r="M13" s="57"/>
    </row>
    <row r="14" spans="2:13" customFormat="1"/>
    <row r="15" spans="2:13" customFormat="1"/>
    <row r="16" spans="2:13" customFormat="1"/>
    <row r="17" spans="2:13" customFormat="1" ht="30" customHeight="1" thickBot="1">
      <c r="B17" s="38" t="s">
        <v>5</v>
      </c>
      <c r="C17" s="38"/>
      <c r="D17" s="38"/>
      <c r="E17" s="38"/>
      <c r="F17" s="38"/>
      <c r="G17" s="38"/>
      <c r="H17" s="38"/>
      <c r="I17" s="38"/>
      <c r="J17" s="38"/>
      <c r="K17" s="38"/>
      <c r="M17" s="22"/>
    </row>
    <row r="18" spans="2:13" customFormat="1" ht="30" customHeight="1" thickBot="1">
      <c r="B18" s="23">
        <v>2</v>
      </c>
      <c r="C18" s="39" t="str">
        <f ca="1">IF(ISBLANK(INDIRECT(ADDRESS(B18*2+2,3))),"",INDIRECT(ADDRESS(B18*2+2,3)))</f>
        <v>Бирюкова</v>
      </c>
      <c r="D18" s="39"/>
      <c r="E18" s="40"/>
      <c r="F18" s="24">
        <v>13</v>
      </c>
      <c r="G18" s="25">
        <v>3</v>
      </c>
      <c r="H18" s="41" t="str">
        <f ca="1">IF(ISBLANK(INDIRECT(ADDRESS(K18*2+2,3))),"",INDIRECT(ADDRESS(K18*2+2,3)))</f>
        <v>Тихомирова</v>
      </c>
      <c r="I18" s="39"/>
      <c r="J18" s="39"/>
      <c r="K18" s="23">
        <v>5</v>
      </c>
      <c r="L18" s="26" t="s">
        <v>6</v>
      </c>
      <c r="M18" s="27"/>
    </row>
    <row r="19" spans="2:13" customFormat="1" ht="30" customHeight="1" thickBot="1">
      <c r="B19" s="23">
        <v>3</v>
      </c>
      <c r="C19" s="39" t="str">
        <f ca="1">IF(ISBLANK(INDIRECT(ADDRESS(B19*2+2,3))),"",INDIRECT(ADDRESS(B19*2+2,3)))</f>
        <v>Вахрушев</v>
      </c>
      <c r="D19" s="39"/>
      <c r="E19" s="40"/>
      <c r="F19" s="24">
        <v>3</v>
      </c>
      <c r="G19" s="25">
        <v>13</v>
      </c>
      <c r="H19" s="41" t="str">
        <f ca="1">IF(ISBLANK(INDIRECT(ADDRESS(K19*2+2,3))),"",INDIRECT(ADDRESS(K19*2+2,3)))</f>
        <v>Гаджиев</v>
      </c>
      <c r="I19" s="39"/>
      <c r="J19" s="39"/>
      <c r="K19" s="23">
        <v>4</v>
      </c>
      <c r="L19" s="26" t="s">
        <v>6</v>
      </c>
      <c r="M19" s="27"/>
    </row>
    <row r="20" spans="2:13" customFormat="1" ht="30" customHeight="1">
      <c r="M20" s="23"/>
    </row>
    <row r="21" spans="2:13" customFormat="1" ht="30" customHeight="1" thickBot="1">
      <c r="B21" s="38" t="s">
        <v>7</v>
      </c>
      <c r="C21" s="38"/>
      <c r="D21" s="38"/>
      <c r="E21" s="38"/>
      <c r="F21" s="38"/>
      <c r="G21" s="38"/>
      <c r="H21" s="38"/>
      <c r="I21" s="38"/>
      <c r="J21" s="38"/>
      <c r="K21" s="38"/>
      <c r="M21" s="23"/>
    </row>
    <row r="22" spans="2:13" customFormat="1" ht="30" customHeight="1" thickBot="1">
      <c r="B22" s="23">
        <v>5</v>
      </c>
      <c r="C22" s="39" t="str">
        <f ca="1">IF(ISBLANK(INDIRECT(ADDRESS(B22*2+2,3))),"",INDIRECT(ADDRESS(B22*2+2,3)))</f>
        <v>Тихомирова</v>
      </c>
      <c r="D22" s="39"/>
      <c r="E22" s="40"/>
      <c r="F22" s="24">
        <v>6</v>
      </c>
      <c r="G22" s="25">
        <v>11</v>
      </c>
      <c r="H22" s="41" t="str">
        <f ca="1">IF(ISBLANK(INDIRECT(ADDRESS(K22*2+2,3))),"",INDIRECT(ADDRESS(K22*2+2,3)))</f>
        <v>Вахрушев</v>
      </c>
      <c r="I22" s="39"/>
      <c r="J22" s="39"/>
      <c r="K22" s="23">
        <v>3</v>
      </c>
      <c r="L22" s="26" t="s">
        <v>6</v>
      </c>
      <c r="M22" s="27"/>
    </row>
    <row r="23" spans="2:13" customFormat="1" ht="30" customHeight="1" thickBot="1">
      <c r="B23" s="23">
        <v>1</v>
      </c>
      <c r="C23" s="39" t="str">
        <f ca="1">IF(ISBLANK(INDIRECT(ADDRESS(B23*2+2,3))),"",INDIRECT(ADDRESS(B23*2+2,3)))</f>
        <v>Гришков</v>
      </c>
      <c r="D23" s="39"/>
      <c r="E23" s="40"/>
      <c r="F23" s="24">
        <v>8</v>
      </c>
      <c r="G23" s="25">
        <v>6</v>
      </c>
      <c r="H23" s="41" t="str">
        <f ca="1">IF(ISBLANK(INDIRECT(ADDRESS(K23*2+2,3))),"",INDIRECT(ADDRESS(K23*2+2,3)))</f>
        <v>Бирюкова</v>
      </c>
      <c r="I23" s="39"/>
      <c r="J23" s="39"/>
      <c r="K23" s="23">
        <v>2</v>
      </c>
      <c r="L23" s="26" t="s">
        <v>6</v>
      </c>
      <c r="M23" s="27"/>
    </row>
    <row r="24" spans="2:13" customFormat="1" ht="30" customHeight="1">
      <c r="M24" s="23"/>
    </row>
    <row r="25" spans="2:13" customFormat="1" ht="30" customHeight="1" thickBot="1">
      <c r="B25" s="38" t="s">
        <v>8</v>
      </c>
      <c r="C25" s="38"/>
      <c r="D25" s="38"/>
      <c r="E25" s="38"/>
      <c r="F25" s="38"/>
      <c r="G25" s="38"/>
      <c r="H25" s="38"/>
      <c r="I25" s="38"/>
      <c r="J25" s="38"/>
      <c r="K25" s="38"/>
      <c r="M25" s="23"/>
    </row>
    <row r="26" spans="2:13" customFormat="1" ht="30" customHeight="1" thickBot="1">
      <c r="B26" s="23">
        <v>3</v>
      </c>
      <c r="C26" s="39" t="str">
        <f ca="1">IF(ISBLANK(INDIRECT(ADDRESS(B26*2+2,3))),"",INDIRECT(ADDRESS(B26*2+2,3)))</f>
        <v>Вахрушев</v>
      </c>
      <c r="D26" s="39"/>
      <c r="E26" s="40"/>
      <c r="F26" s="24">
        <v>13</v>
      </c>
      <c r="G26" s="25">
        <v>6</v>
      </c>
      <c r="H26" s="41" t="str">
        <f ca="1">IF(ISBLANK(INDIRECT(ADDRESS(K26*2+2,3))),"",INDIRECT(ADDRESS(K26*2+2,3)))</f>
        <v>Гришков</v>
      </c>
      <c r="I26" s="39"/>
      <c r="J26" s="39"/>
      <c r="K26" s="23">
        <v>1</v>
      </c>
      <c r="L26" s="26" t="s">
        <v>6</v>
      </c>
      <c r="M26" s="27"/>
    </row>
    <row r="27" spans="2:13" customFormat="1" ht="30" customHeight="1" thickBot="1">
      <c r="B27" s="23">
        <v>4</v>
      </c>
      <c r="C27" s="39" t="str">
        <f ca="1">IF(ISBLANK(INDIRECT(ADDRESS(B27*2+2,3))),"",INDIRECT(ADDRESS(B27*2+2,3)))</f>
        <v>Гаджиев</v>
      </c>
      <c r="D27" s="39"/>
      <c r="E27" s="40"/>
      <c r="F27" s="24">
        <v>11</v>
      </c>
      <c r="G27" s="25">
        <v>10</v>
      </c>
      <c r="H27" s="41" t="str">
        <f ca="1">IF(ISBLANK(INDIRECT(ADDRESS(K27*2+2,3))),"",INDIRECT(ADDRESS(K27*2+2,3)))</f>
        <v>Тихомирова</v>
      </c>
      <c r="I27" s="39"/>
      <c r="J27" s="39"/>
      <c r="K27" s="23">
        <v>5</v>
      </c>
      <c r="L27" s="26" t="s">
        <v>6</v>
      </c>
      <c r="M27" s="27"/>
    </row>
    <row r="28" spans="2:13" customFormat="1" ht="30" customHeight="1">
      <c r="M28" s="23"/>
    </row>
    <row r="29" spans="2:13" customFormat="1" ht="30" customHeight="1" thickBot="1">
      <c r="B29" s="38" t="s">
        <v>9</v>
      </c>
      <c r="C29" s="38"/>
      <c r="D29" s="38"/>
      <c r="E29" s="38"/>
      <c r="F29" s="38"/>
      <c r="G29" s="38"/>
      <c r="H29" s="38"/>
      <c r="I29" s="38"/>
      <c r="J29" s="38"/>
      <c r="K29" s="38"/>
      <c r="M29" s="23"/>
    </row>
    <row r="30" spans="2:13" customFormat="1" ht="30" customHeight="1" thickBot="1">
      <c r="B30" s="23">
        <v>1</v>
      </c>
      <c r="C30" s="39" t="str">
        <f ca="1">IF(ISBLANK(INDIRECT(ADDRESS(B30*2+2,3))),"",INDIRECT(ADDRESS(B30*2+2,3)))</f>
        <v>Гришков</v>
      </c>
      <c r="D30" s="39"/>
      <c r="E30" s="40"/>
      <c r="F30" s="24">
        <v>13</v>
      </c>
      <c r="G30" s="25">
        <v>6</v>
      </c>
      <c r="H30" s="41" t="str">
        <f ca="1">IF(ISBLANK(INDIRECT(ADDRESS(K30*2+2,3))),"",INDIRECT(ADDRESS(K30*2+2,3)))</f>
        <v>Гаджиев</v>
      </c>
      <c r="I30" s="39"/>
      <c r="J30" s="39"/>
      <c r="K30" s="23">
        <v>4</v>
      </c>
      <c r="L30" s="26" t="s">
        <v>6</v>
      </c>
      <c r="M30" s="27"/>
    </row>
    <row r="31" spans="2:13" customFormat="1" ht="30" customHeight="1" thickBot="1">
      <c r="B31" s="23">
        <v>2</v>
      </c>
      <c r="C31" s="39" t="str">
        <f ca="1">IF(ISBLANK(INDIRECT(ADDRESS(B31*2+2,3))),"",INDIRECT(ADDRESS(B31*2+2,3)))</f>
        <v>Бирюкова</v>
      </c>
      <c r="D31" s="39"/>
      <c r="E31" s="40"/>
      <c r="F31" s="24">
        <v>13</v>
      </c>
      <c r="G31" s="25">
        <v>8</v>
      </c>
      <c r="H31" s="41" t="str">
        <f ca="1">IF(ISBLANK(INDIRECT(ADDRESS(K31*2+2,3))),"",INDIRECT(ADDRESS(K31*2+2,3)))</f>
        <v>Вахрушев</v>
      </c>
      <c r="I31" s="39"/>
      <c r="J31" s="39"/>
      <c r="K31" s="23">
        <v>3</v>
      </c>
      <c r="L31" s="26" t="s">
        <v>6</v>
      </c>
      <c r="M31" s="27"/>
    </row>
    <row r="32" spans="2:13" customFormat="1" ht="30" customHeight="1">
      <c r="M32" s="23"/>
    </row>
    <row r="33" spans="2:13" customFormat="1" ht="30" customHeight="1" thickBot="1">
      <c r="B33" s="38" t="s">
        <v>10</v>
      </c>
      <c r="C33" s="38"/>
      <c r="D33" s="38"/>
      <c r="E33" s="38"/>
      <c r="F33" s="38"/>
      <c r="G33" s="38"/>
      <c r="H33" s="38"/>
      <c r="I33" s="38"/>
      <c r="J33" s="38"/>
      <c r="K33" s="38"/>
      <c r="M33" s="23"/>
    </row>
    <row r="34" spans="2:13" customFormat="1" ht="30" customHeight="1" thickBot="1">
      <c r="B34" s="23">
        <v>4</v>
      </c>
      <c r="C34" s="39" t="str">
        <f ca="1">IF(ISBLANK(INDIRECT(ADDRESS(B34*2+2,3))),"",INDIRECT(ADDRESS(B34*2+2,3)))</f>
        <v>Гаджиев</v>
      </c>
      <c r="D34" s="39"/>
      <c r="E34" s="40"/>
      <c r="F34" s="24">
        <v>0</v>
      </c>
      <c r="G34" s="25">
        <v>13</v>
      </c>
      <c r="H34" s="41" t="str">
        <f ca="1">IF(ISBLANK(INDIRECT(ADDRESS(K34*2+2,3))),"",INDIRECT(ADDRESS(K34*2+2,3)))</f>
        <v>Бирюкова</v>
      </c>
      <c r="I34" s="39"/>
      <c r="J34" s="39"/>
      <c r="K34" s="23">
        <v>2</v>
      </c>
      <c r="L34" s="26" t="s">
        <v>6</v>
      </c>
      <c r="M34" s="27"/>
    </row>
    <row r="35" spans="2:13" customFormat="1" ht="30" customHeight="1" thickBot="1">
      <c r="B35" s="23">
        <v>5</v>
      </c>
      <c r="C35" s="39" t="str">
        <f ca="1">IF(ISBLANK(INDIRECT(ADDRESS(B35*2+2,3))),"",INDIRECT(ADDRESS(B35*2+2,3)))</f>
        <v>Тихомирова</v>
      </c>
      <c r="D35" s="39"/>
      <c r="E35" s="40"/>
      <c r="F35" s="24">
        <v>7</v>
      </c>
      <c r="G35" s="25">
        <v>12</v>
      </c>
      <c r="H35" s="41" t="str">
        <f ca="1">IF(ISBLANK(INDIRECT(ADDRESS(K35*2+2,3))),"",INDIRECT(ADDRESS(K35*2+2,3)))</f>
        <v>Гришков</v>
      </c>
      <c r="I35" s="39"/>
      <c r="J35" s="39"/>
      <c r="K35" s="23">
        <v>1</v>
      </c>
      <c r="L35" s="26" t="s">
        <v>6</v>
      </c>
      <c r="M35" s="27"/>
    </row>
  </sheetData>
  <mergeCells count="47">
    <mergeCell ref="M4:M5"/>
    <mergeCell ref="B1:K1"/>
    <mergeCell ref="C3:E3"/>
    <mergeCell ref="B4:B5"/>
    <mergeCell ref="C4:E5"/>
    <mergeCell ref="K4:K5"/>
    <mergeCell ref="B6:B7"/>
    <mergeCell ref="C6:E7"/>
    <mergeCell ref="K6:K7"/>
    <mergeCell ref="M6:M7"/>
    <mergeCell ref="B8:B9"/>
    <mergeCell ref="C8:E9"/>
    <mergeCell ref="K8:K9"/>
    <mergeCell ref="M8:M9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33:K33"/>
    <mergeCell ref="C34:E34"/>
    <mergeCell ref="H34:J34"/>
    <mergeCell ref="C35:E35"/>
    <mergeCell ref="H35:J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B1" sqref="B1:K1"/>
    </sheetView>
  </sheetViews>
  <sheetFormatPr defaultRowHeight="15"/>
  <cols>
    <col min="1" max="1" width="4" style="27" customWidth="1"/>
    <col min="2" max="12" width="10.28515625" customWidth="1"/>
    <col min="13" max="13" width="10.28515625" style="22" customWidth="1"/>
    <col min="14" max="15" width="10.28515625" customWidth="1"/>
  </cols>
  <sheetData>
    <row r="1" spans="2:13" customFormat="1" ht="59.25" customHeight="1">
      <c r="B1" s="59" t="s">
        <v>39</v>
      </c>
      <c r="C1" s="59"/>
      <c r="D1" s="59"/>
      <c r="E1" s="59"/>
      <c r="F1" s="59"/>
      <c r="G1" s="59"/>
      <c r="H1" s="59"/>
      <c r="I1" s="59"/>
      <c r="J1" s="59"/>
      <c r="K1" s="59"/>
    </row>
    <row r="2" spans="2:13" customFormat="1" ht="15.75" thickBot="1"/>
    <row r="3" spans="2:13" customFormat="1" ht="30" customHeight="1" thickBot="1">
      <c r="B3" s="1"/>
      <c r="C3" s="60" t="s">
        <v>0</v>
      </c>
      <c r="D3" s="61"/>
      <c r="E3" s="62"/>
      <c r="F3" s="2">
        <v>1</v>
      </c>
      <c r="G3" s="2">
        <v>2</v>
      </c>
      <c r="H3" s="2">
        <v>3</v>
      </c>
      <c r="I3" s="3">
        <v>4</v>
      </c>
      <c r="J3" s="3">
        <v>5</v>
      </c>
      <c r="K3" s="1" t="s">
        <v>1</v>
      </c>
      <c r="L3" s="2" t="s">
        <v>2</v>
      </c>
      <c r="M3" s="4" t="s">
        <v>3</v>
      </c>
    </row>
    <row r="4" spans="2:13" customFormat="1" ht="24" customHeight="1">
      <c r="B4" s="63">
        <v>1</v>
      </c>
      <c r="C4" s="64" t="s">
        <v>23</v>
      </c>
      <c r="D4" s="65"/>
      <c r="E4" s="66"/>
      <c r="F4" s="5" t="s">
        <v>4</v>
      </c>
      <c r="G4" s="6" t="str">
        <f ca="1">INDIRECT(ADDRESS(23,6))&amp;":"&amp;INDIRECT(ADDRESS(23,7))</f>
        <v>13:6</v>
      </c>
      <c r="H4" s="6" t="str">
        <f ca="1">INDIRECT(ADDRESS(26,7))&amp;":"&amp;INDIRECT(ADDRESS(26,6))</f>
        <v>13:6</v>
      </c>
      <c r="I4" s="6" t="str">
        <f ca="1">INDIRECT(ADDRESS(30,6))&amp;":"&amp;INDIRECT(ADDRESS(30,7))</f>
        <v>13:3</v>
      </c>
      <c r="J4" s="7" t="str">
        <f ca="1">INDIRECT(ADDRESS(35,7))&amp;":"&amp;INDIRECT(ADDRESS(35,6))</f>
        <v>13:0</v>
      </c>
      <c r="K4" s="67">
        <f ca="1">IF(COUNT(F5:J5)=0,"",COUNTIF(F5:J5,"&gt;0")+0.5*COUNTIF(F5:J5,0))</f>
        <v>4</v>
      </c>
      <c r="L4" s="8"/>
      <c r="M4" s="58">
        <v>1</v>
      </c>
    </row>
    <row r="5" spans="2:13" customFormat="1" ht="24" customHeight="1">
      <c r="B5" s="43"/>
      <c r="C5" s="44"/>
      <c r="D5" s="45"/>
      <c r="E5" s="46"/>
      <c r="F5" s="9" t="s">
        <v>4</v>
      </c>
      <c r="G5" s="10">
        <f ca="1">IF(LEN(INDIRECT(ADDRESS(ROW()-1, COLUMN())))=1,"",INDIRECT(ADDRESS(23,6))-INDIRECT(ADDRESS(23,7)))</f>
        <v>7</v>
      </c>
      <c r="H5" s="10">
        <f ca="1">IF(LEN(INDIRECT(ADDRESS(ROW()-1, COLUMN())))=1,"",INDIRECT(ADDRESS(26,7))-INDIRECT(ADDRESS(26,6)))</f>
        <v>7</v>
      </c>
      <c r="I5" s="10">
        <f ca="1">IF(LEN(INDIRECT(ADDRESS(ROW()-1, COLUMN())))=1,"",INDIRECT(ADDRESS(30,6))-INDIRECT(ADDRESS(30,7)))</f>
        <v>10</v>
      </c>
      <c r="J5" s="11">
        <f ca="1">IF(LEN(INDIRECT(ADDRESS(ROW()-1, COLUMN())))=1,"",INDIRECT(ADDRESS(35,7))-INDIRECT(ADDRESS(35,6)))</f>
        <v>13</v>
      </c>
      <c r="K5" s="47"/>
      <c r="L5" s="10">
        <f ca="1">IF(COUNT(F5:J5)=0,"",SUM(F5:J5))</f>
        <v>37</v>
      </c>
      <c r="M5" s="48"/>
    </row>
    <row r="6" spans="2:13" customFormat="1" ht="24" customHeight="1">
      <c r="B6" s="42">
        <v>2</v>
      </c>
      <c r="C6" s="44" t="s">
        <v>24</v>
      </c>
      <c r="D6" s="45"/>
      <c r="E6" s="46"/>
      <c r="F6" s="12" t="str">
        <f ca="1">INDIRECT(ADDRESS(23,7))&amp;":"&amp;INDIRECT(ADDRESS(23,6))</f>
        <v>6:13</v>
      </c>
      <c r="G6" s="13" t="s">
        <v>4</v>
      </c>
      <c r="H6" s="14" t="str">
        <f ca="1">INDIRECT(ADDRESS(31,6))&amp;":"&amp;INDIRECT(ADDRESS(31,7))</f>
        <v>9:4</v>
      </c>
      <c r="I6" s="14" t="str">
        <f ca="1">INDIRECT(ADDRESS(34,7))&amp;":"&amp;INDIRECT(ADDRESS(34,6))</f>
        <v>13:5</v>
      </c>
      <c r="J6" s="15" t="str">
        <f ca="1">INDIRECT(ADDRESS(18,6))&amp;":"&amp;INDIRECT(ADDRESS(18,7))</f>
        <v>13:5</v>
      </c>
      <c r="K6" s="47">
        <f ca="1">IF(COUNT(F7:J7)=0,"",COUNTIF(F7:J7,"&gt;0")+0.5*COUNTIF(F7:J7,0))</f>
        <v>3</v>
      </c>
      <c r="L6" s="10"/>
      <c r="M6" s="48">
        <v>2</v>
      </c>
    </row>
    <row r="7" spans="2:13" customFormat="1" ht="24" customHeight="1">
      <c r="B7" s="43"/>
      <c r="C7" s="44"/>
      <c r="D7" s="45"/>
      <c r="E7" s="46"/>
      <c r="F7" s="16">
        <f ca="1">IF(LEN(INDIRECT(ADDRESS(ROW()-1, COLUMN())))=1,"",INDIRECT(ADDRESS(23,7))-INDIRECT(ADDRESS(23,6)))</f>
        <v>-7</v>
      </c>
      <c r="G7" s="17" t="s">
        <v>4</v>
      </c>
      <c r="H7" s="10">
        <f ca="1">IF(LEN(INDIRECT(ADDRESS(ROW()-1, COLUMN())))=1,"",INDIRECT(ADDRESS(31,6))-INDIRECT(ADDRESS(31,7)))</f>
        <v>5</v>
      </c>
      <c r="I7" s="10">
        <f ca="1">IF(LEN(INDIRECT(ADDRESS(ROW()-1, COLUMN())))=1,"",INDIRECT(ADDRESS(34,7))-INDIRECT(ADDRESS(34,6)))</f>
        <v>8</v>
      </c>
      <c r="J7" s="11">
        <f ca="1">IF(LEN(INDIRECT(ADDRESS(ROW()-1, COLUMN())))=1,"",INDIRECT(ADDRESS(18,6))-INDIRECT(ADDRESS(18,7)))</f>
        <v>8</v>
      </c>
      <c r="K7" s="47"/>
      <c r="L7" s="10">
        <f ca="1">IF(COUNT(F7:J7)=0,"",SUM(F7:J7))</f>
        <v>14</v>
      </c>
      <c r="M7" s="48"/>
    </row>
    <row r="8" spans="2:13" customFormat="1" ht="24" customHeight="1">
      <c r="B8" s="42">
        <v>3</v>
      </c>
      <c r="C8" s="50" t="s">
        <v>25</v>
      </c>
      <c r="D8" s="51"/>
      <c r="E8" s="52"/>
      <c r="F8" s="12" t="str">
        <f ca="1">INDIRECT(ADDRESS(26,6))&amp;":"&amp;INDIRECT(ADDRESS(26,7))</f>
        <v>6:13</v>
      </c>
      <c r="G8" s="14" t="str">
        <f ca="1">INDIRECT(ADDRESS(31,7))&amp;":"&amp;INDIRECT(ADDRESS(31,6))</f>
        <v>4:9</v>
      </c>
      <c r="H8" s="13" t="s">
        <v>4</v>
      </c>
      <c r="I8" s="14" t="str">
        <f ca="1">INDIRECT(ADDRESS(19,6))&amp;":"&amp;INDIRECT(ADDRESS(19,7))</f>
        <v>10:7</v>
      </c>
      <c r="J8" s="15" t="str">
        <f ca="1">INDIRECT(ADDRESS(22,7))&amp;":"&amp;INDIRECT(ADDRESS(22,6))</f>
        <v>9:8</v>
      </c>
      <c r="K8" s="47">
        <f ca="1">IF(COUNT(F9:J9)=0,"",COUNTIF(F9:J9,"&gt;0")+0.5*COUNTIF(F9:J9,0))</f>
        <v>2</v>
      </c>
      <c r="L8" s="10"/>
      <c r="M8" s="48">
        <v>3</v>
      </c>
    </row>
    <row r="9" spans="2:13" customFormat="1" ht="24" customHeight="1">
      <c r="B9" s="43"/>
      <c r="C9" s="50"/>
      <c r="D9" s="51"/>
      <c r="E9" s="52"/>
      <c r="F9" s="16">
        <f ca="1">IF(LEN(INDIRECT(ADDRESS(ROW()-1, COLUMN())))=1,"",INDIRECT(ADDRESS(26,6))-INDIRECT(ADDRESS(26,7)))</f>
        <v>-7</v>
      </c>
      <c r="G9" s="10">
        <f ca="1">IF(LEN(INDIRECT(ADDRESS(ROW()-1, COLUMN())))=1,"",INDIRECT(ADDRESS(31,7))-INDIRECT(ADDRESS(31,6)))</f>
        <v>-5</v>
      </c>
      <c r="H9" s="17" t="s">
        <v>4</v>
      </c>
      <c r="I9" s="10">
        <f ca="1">IF(LEN(INDIRECT(ADDRESS(ROW()-1, COLUMN())))=1,"",INDIRECT(ADDRESS(19,6))-INDIRECT(ADDRESS(19,7)))</f>
        <v>3</v>
      </c>
      <c r="J9" s="11">
        <f ca="1">IF(LEN(INDIRECT(ADDRESS(ROW()-1, COLUMN())))=1,"",INDIRECT(ADDRESS(22,7))-INDIRECT(ADDRESS(22,6)))</f>
        <v>1</v>
      </c>
      <c r="K9" s="47"/>
      <c r="L9" s="10">
        <f ca="1">IF(COUNT(F9:J9)=0,"",SUM(F9:J9))</f>
        <v>-8</v>
      </c>
      <c r="M9" s="48"/>
    </row>
    <row r="10" spans="2:13" customFormat="1" ht="24" customHeight="1">
      <c r="B10" s="42">
        <v>4</v>
      </c>
      <c r="C10" s="50" t="s">
        <v>33</v>
      </c>
      <c r="D10" s="51"/>
      <c r="E10" s="52"/>
      <c r="F10" s="12" t="str">
        <f ca="1">INDIRECT(ADDRESS(30,7))&amp;":"&amp;INDIRECT(ADDRESS(30,6))</f>
        <v>3:13</v>
      </c>
      <c r="G10" s="14" t="str">
        <f ca="1">INDIRECT(ADDRESS(34,6))&amp;":"&amp;INDIRECT(ADDRESS(34,7))</f>
        <v>5:13</v>
      </c>
      <c r="H10" s="14" t="str">
        <f ca="1">INDIRECT(ADDRESS(19,7))&amp;":"&amp;INDIRECT(ADDRESS(19,6))</f>
        <v>7:10</v>
      </c>
      <c r="I10" s="13" t="s">
        <v>4</v>
      </c>
      <c r="J10" s="15" t="str">
        <f ca="1">INDIRECT(ADDRESS(27,6))&amp;":"&amp;INDIRECT(ADDRESS(27,7))</f>
        <v>13:3</v>
      </c>
      <c r="K10" s="47">
        <f ca="1">IF(COUNT(F11:J11)=0,"",COUNTIF(F11:J11,"&gt;0")+0.5*COUNTIF(F11:J11,0))</f>
        <v>1</v>
      </c>
      <c r="L10" s="10"/>
      <c r="M10" s="48">
        <v>4</v>
      </c>
    </row>
    <row r="11" spans="2:13" customFormat="1" ht="24" customHeight="1">
      <c r="B11" s="43"/>
      <c r="C11" s="50"/>
      <c r="D11" s="51"/>
      <c r="E11" s="52"/>
      <c r="F11" s="16">
        <f ca="1">IF(LEN(INDIRECT(ADDRESS(ROW()-1, COLUMN())))=1,"",INDIRECT(ADDRESS(30,7))-INDIRECT(ADDRESS(30,6)))</f>
        <v>-10</v>
      </c>
      <c r="G11" s="10">
        <f ca="1">IF(LEN(INDIRECT(ADDRESS(ROW()-1, COLUMN())))=1,"",INDIRECT(ADDRESS(34,6))-INDIRECT(ADDRESS(34,7)))</f>
        <v>-8</v>
      </c>
      <c r="H11" s="10">
        <f ca="1">IF(LEN(INDIRECT(ADDRESS(ROW()-1, COLUMN())))=1,"",INDIRECT(ADDRESS(19,7))-INDIRECT(ADDRESS(19,6)))</f>
        <v>-3</v>
      </c>
      <c r="I11" s="17" t="s">
        <v>4</v>
      </c>
      <c r="J11" s="11">
        <f ca="1">IF(LEN(INDIRECT(ADDRESS(ROW()-1, COLUMN())))=1,"",INDIRECT(ADDRESS(27,6))-INDIRECT(ADDRESS(27,7)))</f>
        <v>10</v>
      </c>
      <c r="K11" s="47"/>
      <c r="L11" s="10">
        <f ca="1">IF(COUNT(F11:J11)=0,"",SUM(F11:J11))</f>
        <v>-11</v>
      </c>
      <c r="M11" s="48"/>
    </row>
    <row r="12" spans="2:13" customFormat="1" ht="24" customHeight="1">
      <c r="B12" s="42">
        <v>5</v>
      </c>
      <c r="C12" s="50" t="s">
        <v>26</v>
      </c>
      <c r="D12" s="51"/>
      <c r="E12" s="52"/>
      <c r="F12" s="12" t="str">
        <f ca="1">INDIRECT(ADDRESS(35,6))&amp;":"&amp;INDIRECT(ADDRESS(35,7))</f>
        <v>0:13</v>
      </c>
      <c r="G12" s="14" t="str">
        <f ca="1">INDIRECT(ADDRESS(18,7))&amp;":"&amp;INDIRECT(ADDRESS(18,6))</f>
        <v>5:13</v>
      </c>
      <c r="H12" s="14" t="str">
        <f ca="1">INDIRECT(ADDRESS(22,6))&amp;":"&amp;INDIRECT(ADDRESS(22,7))</f>
        <v>8:9</v>
      </c>
      <c r="I12" s="14" t="str">
        <f ca="1">INDIRECT(ADDRESS(27,7))&amp;":"&amp;INDIRECT(ADDRESS(27,6))</f>
        <v>3:13</v>
      </c>
      <c r="J12" s="18" t="s">
        <v>4</v>
      </c>
      <c r="K12" s="47">
        <f ca="1">IF(COUNT(F13:J13)=0,"",COUNTIF(F13:J13,"&gt;0")+0.5*COUNTIF(F13:J13,0))</f>
        <v>0</v>
      </c>
      <c r="L12" s="10"/>
      <c r="M12" s="48">
        <v>5</v>
      </c>
    </row>
    <row r="13" spans="2:13" customFormat="1" ht="24" customHeight="1" thickBot="1">
      <c r="B13" s="49"/>
      <c r="C13" s="53"/>
      <c r="D13" s="54"/>
      <c r="E13" s="55"/>
      <c r="F13" s="19">
        <f ca="1">IF(LEN(INDIRECT(ADDRESS(ROW()-1, COLUMN())))=1,"",INDIRECT(ADDRESS(35,6))-INDIRECT(ADDRESS(35,7)))</f>
        <v>-13</v>
      </c>
      <c r="G13" s="20">
        <f ca="1">IF(LEN(INDIRECT(ADDRESS(ROW()-1, COLUMN())))=1,"",INDIRECT(ADDRESS(18,7))-INDIRECT(ADDRESS(18,6)))</f>
        <v>-8</v>
      </c>
      <c r="H13" s="20">
        <f ca="1">IF(LEN(INDIRECT(ADDRESS(ROW()-1, COLUMN())))=1,"",INDIRECT(ADDRESS(22,6))-INDIRECT(ADDRESS(22,7)))</f>
        <v>-1</v>
      </c>
      <c r="I13" s="20">
        <f ca="1">IF(LEN(INDIRECT(ADDRESS(ROW()-1, COLUMN())))=1,"",INDIRECT(ADDRESS(27,7))-INDIRECT(ADDRESS(27,6)))</f>
        <v>-10</v>
      </c>
      <c r="J13" s="21" t="s">
        <v>4</v>
      </c>
      <c r="K13" s="56"/>
      <c r="L13" s="20">
        <f ca="1">IF(COUNT(F13:J13)=0,"",SUM(F13:J13))</f>
        <v>-32</v>
      </c>
      <c r="M13" s="57"/>
    </row>
    <row r="14" spans="2:13" customFormat="1"/>
    <row r="15" spans="2:13" customFormat="1"/>
    <row r="16" spans="2:13" customFormat="1"/>
    <row r="17" spans="2:13" customFormat="1" ht="30" customHeight="1" thickBot="1">
      <c r="B17" s="38" t="s">
        <v>5</v>
      </c>
      <c r="C17" s="38"/>
      <c r="D17" s="38"/>
      <c r="E17" s="38"/>
      <c r="F17" s="38"/>
      <c r="G17" s="38"/>
      <c r="H17" s="38"/>
      <c r="I17" s="38"/>
      <c r="J17" s="38"/>
      <c r="K17" s="38"/>
      <c r="M17" s="22"/>
    </row>
    <row r="18" spans="2:13" customFormat="1" ht="30" customHeight="1" thickBot="1">
      <c r="B18" s="23">
        <v>2</v>
      </c>
      <c r="C18" s="39" t="str">
        <f ca="1">IF(ISBLANK(INDIRECT(ADDRESS(B18*2+2,3))),"",INDIRECT(ADDRESS(B18*2+2,3)))</f>
        <v>Ли</v>
      </c>
      <c r="D18" s="39"/>
      <c r="E18" s="40"/>
      <c r="F18" s="24">
        <v>13</v>
      </c>
      <c r="G18" s="25">
        <v>5</v>
      </c>
      <c r="H18" s="41" t="str">
        <f ca="1">IF(ISBLANK(INDIRECT(ADDRESS(K18*2+2,3))),"",INDIRECT(ADDRESS(K18*2+2,3)))</f>
        <v>Лукьянова</v>
      </c>
      <c r="I18" s="39"/>
      <c r="J18" s="39"/>
      <c r="K18" s="23">
        <v>5</v>
      </c>
      <c r="L18" s="26" t="s">
        <v>6</v>
      </c>
      <c r="M18" s="27"/>
    </row>
    <row r="19" spans="2:13" customFormat="1" ht="30" customHeight="1" thickBot="1">
      <c r="B19" s="23">
        <v>3</v>
      </c>
      <c r="C19" s="39" t="str">
        <f ca="1">IF(ISBLANK(INDIRECT(ADDRESS(B19*2+2,3))),"",INDIRECT(ADDRESS(B19*2+2,3)))</f>
        <v>Воробьева</v>
      </c>
      <c r="D19" s="39"/>
      <c r="E19" s="40"/>
      <c r="F19" s="24">
        <v>10</v>
      </c>
      <c r="G19" s="25">
        <v>7</v>
      </c>
      <c r="H19" s="41" t="str">
        <f ca="1">IF(ISBLANK(INDIRECT(ADDRESS(K19*2+2,3))),"",INDIRECT(ADDRESS(K19*2+2,3)))</f>
        <v>Татьянц</v>
      </c>
      <c r="I19" s="39"/>
      <c r="J19" s="39"/>
      <c r="K19" s="23">
        <v>4</v>
      </c>
      <c r="L19" s="26" t="s">
        <v>6</v>
      </c>
      <c r="M19" s="27"/>
    </row>
    <row r="20" spans="2:13" customFormat="1" ht="30" customHeight="1">
      <c r="M20" s="23"/>
    </row>
    <row r="21" spans="2:13" customFormat="1" ht="30" customHeight="1" thickBot="1">
      <c r="B21" s="38" t="s">
        <v>7</v>
      </c>
      <c r="C21" s="38"/>
      <c r="D21" s="38"/>
      <c r="E21" s="38"/>
      <c r="F21" s="38"/>
      <c r="G21" s="38"/>
      <c r="H21" s="38"/>
      <c r="I21" s="38"/>
      <c r="J21" s="38"/>
      <c r="K21" s="38"/>
      <c r="M21" s="23"/>
    </row>
    <row r="22" spans="2:13" customFormat="1" ht="30" customHeight="1" thickBot="1">
      <c r="B22" s="23">
        <v>5</v>
      </c>
      <c r="C22" s="39" t="str">
        <f ca="1">IF(ISBLANK(INDIRECT(ADDRESS(B22*2+2,3))),"",INDIRECT(ADDRESS(B22*2+2,3)))</f>
        <v>Лукьянова</v>
      </c>
      <c r="D22" s="39"/>
      <c r="E22" s="40"/>
      <c r="F22" s="24">
        <v>8</v>
      </c>
      <c r="G22" s="25">
        <v>9</v>
      </c>
      <c r="H22" s="41" t="str">
        <f ca="1">IF(ISBLANK(INDIRECT(ADDRESS(K22*2+2,3))),"",INDIRECT(ADDRESS(K22*2+2,3)))</f>
        <v>Воробьева</v>
      </c>
      <c r="I22" s="39"/>
      <c r="J22" s="39"/>
      <c r="K22" s="23">
        <v>3</v>
      </c>
      <c r="L22" s="26" t="s">
        <v>6</v>
      </c>
      <c r="M22" s="27"/>
    </row>
    <row r="23" spans="2:13" customFormat="1" ht="30" customHeight="1" thickBot="1">
      <c r="B23" s="23">
        <v>1</v>
      </c>
      <c r="C23" s="39" t="str">
        <f ca="1">IF(ISBLANK(INDIRECT(ADDRESS(B23*2+2,3))),"",INDIRECT(ADDRESS(B23*2+2,3)))</f>
        <v>Шапкин</v>
      </c>
      <c r="D23" s="39"/>
      <c r="E23" s="40"/>
      <c r="F23" s="24">
        <v>13</v>
      </c>
      <c r="G23" s="25">
        <v>6</v>
      </c>
      <c r="H23" s="41" t="str">
        <f ca="1">IF(ISBLANK(INDIRECT(ADDRESS(K23*2+2,3))),"",INDIRECT(ADDRESS(K23*2+2,3)))</f>
        <v>Ли</v>
      </c>
      <c r="I23" s="39"/>
      <c r="J23" s="39"/>
      <c r="K23" s="23">
        <v>2</v>
      </c>
      <c r="L23" s="26" t="s">
        <v>6</v>
      </c>
      <c r="M23" s="27"/>
    </row>
    <row r="24" spans="2:13" customFormat="1" ht="30" customHeight="1">
      <c r="M24" s="23"/>
    </row>
    <row r="25" spans="2:13" customFormat="1" ht="30" customHeight="1" thickBot="1">
      <c r="B25" s="38" t="s">
        <v>8</v>
      </c>
      <c r="C25" s="38"/>
      <c r="D25" s="38"/>
      <c r="E25" s="38"/>
      <c r="F25" s="38"/>
      <c r="G25" s="38"/>
      <c r="H25" s="38"/>
      <c r="I25" s="38"/>
      <c r="J25" s="38"/>
      <c r="K25" s="38"/>
      <c r="M25" s="23"/>
    </row>
    <row r="26" spans="2:13" customFormat="1" ht="30" customHeight="1" thickBot="1">
      <c r="B26" s="23">
        <v>3</v>
      </c>
      <c r="C26" s="39" t="str">
        <f ca="1">IF(ISBLANK(INDIRECT(ADDRESS(B26*2+2,3))),"",INDIRECT(ADDRESS(B26*2+2,3)))</f>
        <v>Воробьева</v>
      </c>
      <c r="D26" s="39"/>
      <c r="E26" s="40"/>
      <c r="F26" s="24">
        <v>6</v>
      </c>
      <c r="G26" s="25">
        <v>13</v>
      </c>
      <c r="H26" s="41" t="str">
        <f ca="1">IF(ISBLANK(INDIRECT(ADDRESS(K26*2+2,3))),"",INDIRECT(ADDRESS(K26*2+2,3)))</f>
        <v>Шапкин</v>
      </c>
      <c r="I26" s="39"/>
      <c r="J26" s="39"/>
      <c r="K26" s="23">
        <v>1</v>
      </c>
      <c r="L26" s="26" t="s">
        <v>6</v>
      </c>
      <c r="M26" s="27"/>
    </row>
    <row r="27" spans="2:13" customFormat="1" ht="30" customHeight="1" thickBot="1">
      <c r="B27" s="23">
        <v>4</v>
      </c>
      <c r="C27" s="39" t="str">
        <f ca="1">IF(ISBLANK(INDIRECT(ADDRESS(B27*2+2,3))),"",INDIRECT(ADDRESS(B27*2+2,3)))</f>
        <v>Татьянц</v>
      </c>
      <c r="D27" s="39"/>
      <c r="E27" s="40"/>
      <c r="F27" s="24">
        <v>13</v>
      </c>
      <c r="G27" s="25">
        <v>3</v>
      </c>
      <c r="H27" s="41" t="str">
        <f ca="1">IF(ISBLANK(INDIRECT(ADDRESS(K27*2+2,3))),"",INDIRECT(ADDRESS(K27*2+2,3)))</f>
        <v>Лукьянова</v>
      </c>
      <c r="I27" s="39"/>
      <c r="J27" s="39"/>
      <c r="K27" s="23">
        <v>5</v>
      </c>
      <c r="L27" s="26" t="s">
        <v>6</v>
      </c>
      <c r="M27" s="27"/>
    </row>
    <row r="28" spans="2:13" customFormat="1" ht="30" customHeight="1">
      <c r="M28" s="23"/>
    </row>
    <row r="29" spans="2:13" customFormat="1" ht="30" customHeight="1" thickBot="1">
      <c r="B29" s="38" t="s">
        <v>9</v>
      </c>
      <c r="C29" s="38"/>
      <c r="D29" s="38"/>
      <c r="E29" s="38"/>
      <c r="F29" s="38"/>
      <c r="G29" s="38"/>
      <c r="H29" s="38"/>
      <c r="I29" s="38"/>
      <c r="J29" s="38"/>
      <c r="K29" s="38"/>
      <c r="M29" s="23"/>
    </row>
    <row r="30" spans="2:13" customFormat="1" ht="30" customHeight="1" thickBot="1">
      <c r="B30" s="23">
        <v>1</v>
      </c>
      <c r="C30" s="39" t="str">
        <f ca="1">IF(ISBLANK(INDIRECT(ADDRESS(B30*2+2,3))),"",INDIRECT(ADDRESS(B30*2+2,3)))</f>
        <v>Шапкин</v>
      </c>
      <c r="D30" s="39"/>
      <c r="E30" s="40"/>
      <c r="F30" s="24">
        <v>13</v>
      </c>
      <c r="G30" s="25">
        <v>3</v>
      </c>
      <c r="H30" s="41" t="str">
        <f ca="1">IF(ISBLANK(INDIRECT(ADDRESS(K30*2+2,3))),"",INDIRECT(ADDRESS(K30*2+2,3)))</f>
        <v>Татьянц</v>
      </c>
      <c r="I30" s="39"/>
      <c r="J30" s="39"/>
      <c r="K30" s="23">
        <v>4</v>
      </c>
      <c r="L30" s="26" t="s">
        <v>6</v>
      </c>
      <c r="M30" s="27"/>
    </row>
    <row r="31" spans="2:13" customFormat="1" ht="30" customHeight="1" thickBot="1">
      <c r="B31" s="23">
        <v>2</v>
      </c>
      <c r="C31" s="39" t="str">
        <f ca="1">IF(ISBLANK(INDIRECT(ADDRESS(B31*2+2,3))),"",INDIRECT(ADDRESS(B31*2+2,3)))</f>
        <v>Ли</v>
      </c>
      <c r="D31" s="39"/>
      <c r="E31" s="40"/>
      <c r="F31" s="24">
        <v>9</v>
      </c>
      <c r="G31" s="25">
        <v>4</v>
      </c>
      <c r="H31" s="41" t="str">
        <f ca="1">IF(ISBLANK(INDIRECT(ADDRESS(K31*2+2,3))),"",INDIRECT(ADDRESS(K31*2+2,3)))</f>
        <v>Воробьева</v>
      </c>
      <c r="I31" s="39"/>
      <c r="J31" s="39"/>
      <c r="K31" s="23">
        <v>3</v>
      </c>
      <c r="L31" s="26" t="s">
        <v>6</v>
      </c>
      <c r="M31" s="27"/>
    </row>
    <row r="32" spans="2:13" customFormat="1" ht="30" customHeight="1">
      <c r="M32" s="23"/>
    </row>
    <row r="33" spans="2:13" customFormat="1" ht="30" customHeight="1" thickBot="1">
      <c r="B33" s="38" t="s">
        <v>10</v>
      </c>
      <c r="C33" s="38"/>
      <c r="D33" s="38"/>
      <c r="E33" s="38"/>
      <c r="F33" s="38"/>
      <c r="G33" s="38"/>
      <c r="H33" s="38"/>
      <c r="I33" s="38"/>
      <c r="J33" s="38"/>
      <c r="K33" s="38"/>
      <c r="M33" s="23"/>
    </row>
    <row r="34" spans="2:13" customFormat="1" ht="30" customHeight="1" thickBot="1">
      <c r="B34" s="23">
        <v>4</v>
      </c>
      <c r="C34" s="39" t="str">
        <f ca="1">IF(ISBLANK(INDIRECT(ADDRESS(B34*2+2,3))),"",INDIRECT(ADDRESS(B34*2+2,3)))</f>
        <v>Татьянц</v>
      </c>
      <c r="D34" s="39"/>
      <c r="E34" s="40"/>
      <c r="F34" s="24">
        <v>5</v>
      </c>
      <c r="G34" s="25">
        <v>13</v>
      </c>
      <c r="H34" s="41" t="str">
        <f ca="1">IF(ISBLANK(INDIRECT(ADDRESS(K34*2+2,3))),"",INDIRECT(ADDRESS(K34*2+2,3)))</f>
        <v>Ли</v>
      </c>
      <c r="I34" s="39"/>
      <c r="J34" s="39"/>
      <c r="K34" s="23">
        <v>2</v>
      </c>
      <c r="L34" s="26" t="s">
        <v>6</v>
      </c>
      <c r="M34" s="27"/>
    </row>
    <row r="35" spans="2:13" customFormat="1" ht="30" customHeight="1" thickBot="1">
      <c r="B35" s="23">
        <v>5</v>
      </c>
      <c r="C35" s="39" t="str">
        <f ca="1">IF(ISBLANK(INDIRECT(ADDRESS(B35*2+2,3))),"",INDIRECT(ADDRESS(B35*2+2,3)))</f>
        <v>Лукьянова</v>
      </c>
      <c r="D35" s="39"/>
      <c r="E35" s="40"/>
      <c r="F35" s="24">
        <v>0</v>
      </c>
      <c r="G35" s="25">
        <v>13</v>
      </c>
      <c r="H35" s="41" t="str">
        <f ca="1">IF(ISBLANK(INDIRECT(ADDRESS(K35*2+2,3))),"",INDIRECT(ADDRESS(K35*2+2,3)))</f>
        <v>Шапкин</v>
      </c>
      <c r="I35" s="39"/>
      <c r="J35" s="39"/>
      <c r="K35" s="23">
        <v>1</v>
      </c>
      <c r="L35" s="26" t="s">
        <v>6</v>
      </c>
      <c r="M35" s="27"/>
    </row>
  </sheetData>
  <mergeCells count="47">
    <mergeCell ref="M4:M5"/>
    <mergeCell ref="B1:K1"/>
    <mergeCell ref="C3:E3"/>
    <mergeCell ref="B4:B5"/>
    <mergeCell ref="C4:E5"/>
    <mergeCell ref="K4:K5"/>
    <mergeCell ref="B6:B7"/>
    <mergeCell ref="C6:E7"/>
    <mergeCell ref="K6:K7"/>
    <mergeCell ref="M6:M7"/>
    <mergeCell ref="B8:B9"/>
    <mergeCell ref="C8:E9"/>
    <mergeCell ref="K8:K9"/>
    <mergeCell ref="M8:M9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33:K33"/>
    <mergeCell ref="C34:E34"/>
    <mergeCell ref="H34:J34"/>
    <mergeCell ref="C35:E35"/>
    <mergeCell ref="H35:J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2"/>
  <sheetViews>
    <sheetView topLeftCell="B1" workbookViewId="0">
      <selection activeCell="P7" sqref="P7"/>
    </sheetView>
  </sheetViews>
  <sheetFormatPr defaultRowHeight="15"/>
  <cols>
    <col min="1" max="1" width="4" style="27" customWidth="1"/>
    <col min="2" max="12" width="10.28515625" customWidth="1"/>
    <col min="13" max="13" width="10.28515625" style="31" customWidth="1"/>
    <col min="14" max="15" width="10.28515625" customWidth="1"/>
  </cols>
  <sheetData>
    <row r="1" spans="2:14" customFormat="1" ht="59.25" customHeight="1">
      <c r="B1" s="59" t="s">
        <v>38</v>
      </c>
      <c r="C1" s="59"/>
      <c r="D1" s="59"/>
      <c r="E1" s="59"/>
      <c r="F1" s="59"/>
      <c r="G1" s="59"/>
      <c r="H1" s="59"/>
      <c r="I1" s="59"/>
      <c r="J1" s="59"/>
      <c r="K1" s="59"/>
    </row>
    <row r="2" spans="2:14" customFormat="1" ht="15.75" thickBot="1"/>
    <row r="3" spans="2:14" customFormat="1" ht="30" customHeight="1" thickBot="1">
      <c r="B3" s="1"/>
      <c r="C3" s="60" t="s">
        <v>0</v>
      </c>
      <c r="D3" s="61"/>
      <c r="E3" s="62"/>
      <c r="F3" s="2">
        <v>1</v>
      </c>
      <c r="G3" s="2">
        <v>2</v>
      </c>
      <c r="H3" s="2">
        <v>3</v>
      </c>
      <c r="I3" s="3">
        <v>4</v>
      </c>
      <c r="J3" s="3">
        <v>5</v>
      </c>
      <c r="K3" s="3">
        <v>6</v>
      </c>
      <c r="L3" s="28" t="s">
        <v>1</v>
      </c>
      <c r="M3" s="2" t="s">
        <v>2</v>
      </c>
      <c r="N3" s="29" t="s">
        <v>3</v>
      </c>
    </row>
    <row r="4" spans="2:14" customFormat="1" ht="24" customHeight="1">
      <c r="B4" s="63">
        <v>1</v>
      </c>
      <c r="C4" s="74" t="s">
        <v>27</v>
      </c>
      <c r="D4" s="75"/>
      <c r="E4" s="76"/>
      <c r="F4" s="5" t="s">
        <v>4</v>
      </c>
      <c r="G4" s="6" t="str">
        <f ca="1">INDIRECT(ADDRESS(27,6))&amp;":"&amp;INDIRECT(ADDRESS(27,7))</f>
        <v>10:8</v>
      </c>
      <c r="H4" s="6" t="str">
        <f ca="1">INDIRECT(ADDRESS(31,7))&amp;":"&amp;INDIRECT(ADDRESS(31,6))</f>
        <v>13:2</v>
      </c>
      <c r="I4" s="6" t="str">
        <f ca="1">INDIRECT(ADDRESS(36,6))&amp;":"&amp;INDIRECT(ADDRESS(36,7))</f>
        <v>9:8</v>
      </c>
      <c r="J4" s="6" t="str">
        <f ca="1">INDIRECT(ADDRESS(42,7))&amp;":"&amp;INDIRECT(ADDRESS(42,6))</f>
        <v>8:9</v>
      </c>
      <c r="K4" s="7" t="str">
        <f ca="1">INDIRECT(ADDRESS(20,6))&amp;":"&amp;INDIRECT(ADDRESS(20,7))</f>
        <v>5:13</v>
      </c>
      <c r="L4" s="77">
        <f ca="1">IF(COUNT(F5:K5)=0,"",COUNTIF(F5:K5,"&gt;0")+0.5*COUNTIF(F5:K5,0))</f>
        <v>3</v>
      </c>
      <c r="M4" s="8"/>
      <c r="N4" s="73">
        <v>3</v>
      </c>
    </row>
    <row r="5" spans="2:14" customFormat="1" ht="24" customHeight="1">
      <c r="B5" s="43"/>
      <c r="C5" s="50"/>
      <c r="D5" s="51"/>
      <c r="E5" s="52"/>
      <c r="F5" s="9" t="s">
        <v>4</v>
      </c>
      <c r="G5" s="10">
        <f ca="1">IF(LEN(INDIRECT(ADDRESS(ROW()-1, COLUMN())))=1,"",INDIRECT(ADDRESS(27,6))-INDIRECT(ADDRESS(27,7)))</f>
        <v>2</v>
      </c>
      <c r="H5" s="10">
        <f ca="1">IF(LEN(INDIRECT(ADDRESS(ROW()-1, COLUMN())))=1,"",INDIRECT(ADDRESS(31,7))-INDIRECT(ADDRESS(31,6)))</f>
        <v>11</v>
      </c>
      <c r="I5" s="10">
        <f ca="1">IF(LEN(INDIRECT(ADDRESS(ROW()-1, COLUMN())))=1,"",INDIRECT(ADDRESS(36,6))-INDIRECT(ADDRESS(36,7)))</f>
        <v>1</v>
      </c>
      <c r="J5" s="10">
        <f ca="1">IF(LEN(INDIRECT(ADDRESS(ROW()-1, COLUMN())))=1,"",INDIRECT(ADDRESS(42,7))-INDIRECT(ADDRESS(42,6)))</f>
        <v>-1</v>
      </c>
      <c r="K5" s="11">
        <f ca="1">IF(LEN(INDIRECT(ADDRESS(ROW()-1, COLUMN())))=1,"",INDIRECT(ADDRESS(20,6))-INDIRECT(ADDRESS(20,7)))</f>
        <v>-8</v>
      </c>
      <c r="L5" s="68"/>
      <c r="M5" s="10">
        <f ca="1">IF(COUNT(F5:K5)=0,"",SUM(F5:K5))</f>
        <v>5</v>
      </c>
      <c r="N5" s="72"/>
    </row>
    <row r="6" spans="2:14" customFormat="1" ht="24" customHeight="1">
      <c r="B6" s="42">
        <v>2</v>
      </c>
      <c r="C6" s="50" t="s">
        <v>28</v>
      </c>
      <c r="D6" s="51"/>
      <c r="E6" s="52"/>
      <c r="F6" s="12" t="str">
        <f ca="1">INDIRECT(ADDRESS(27,7))&amp;":"&amp;INDIRECT(ADDRESS(27,6))</f>
        <v>8:10</v>
      </c>
      <c r="G6" s="13" t="s">
        <v>4</v>
      </c>
      <c r="H6" s="14" t="str">
        <f ca="1">INDIRECT(ADDRESS(37,6))&amp;":"&amp;INDIRECT(ADDRESS(37,7))</f>
        <v>4:13</v>
      </c>
      <c r="I6" s="14" t="str">
        <f ca="1">INDIRECT(ADDRESS(41,7))&amp;":"&amp;INDIRECT(ADDRESS(41,6))</f>
        <v>6:4</v>
      </c>
      <c r="J6" s="14" t="str">
        <f ca="1">INDIRECT(ADDRESS(21,6))&amp;":"&amp;INDIRECT(ADDRESS(21,7))</f>
        <v>11:7</v>
      </c>
      <c r="K6" s="15" t="str">
        <f ca="1">INDIRECT(ADDRESS(30,6))&amp;":"&amp;INDIRECT(ADDRESS(30,7))</f>
        <v>2:13</v>
      </c>
      <c r="L6" s="68">
        <f ca="1">IF(COUNT(F7:K7)=0,"",COUNTIF(F7:K7,"&gt;0")+0.5*COUNTIF(F7:K7,0))</f>
        <v>2</v>
      </c>
      <c r="M6" s="10"/>
      <c r="N6" s="70">
        <v>5</v>
      </c>
    </row>
    <row r="7" spans="2:14" customFormat="1" ht="24" customHeight="1">
      <c r="B7" s="43"/>
      <c r="C7" s="50"/>
      <c r="D7" s="51"/>
      <c r="E7" s="52"/>
      <c r="F7" s="16">
        <f ca="1">IF(LEN(INDIRECT(ADDRESS(ROW()-1, COLUMN())))=1,"",INDIRECT(ADDRESS(27,7))-INDIRECT(ADDRESS(27,6)))</f>
        <v>-2</v>
      </c>
      <c r="G7" s="17" t="s">
        <v>4</v>
      </c>
      <c r="H7" s="10">
        <f ca="1">IF(LEN(INDIRECT(ADDRESS(ROW()-1, COLUMN())))=1,"",INDIRECT(ADDRESS(37,6))-INDIRECT(ADDRESS(37,7)))</f>
        <v>-9</v>
      </c>
      <c r="I7" s="10">
        <f ca="1">IF(LEN(INDIRECT(ADDRESS(ROW()-1, COLUMN())))=1,"",INDIRECT(ADDRESS(41,7))-INDIRECT(ADDRESS(41,6)))</f>
        <v>2</v>
      </c>
      <c r="J7" s="10">
        <f ca="1">IF(LEN(INDIRECT(ADDRESS(ROW()-1, COLUMN())))=1,"",INDIRECT(ADDRESS(21,6))-INDIRECT(ADDRESS(21,7)))</f>
        <v>4</v>
      </c>
      <c r="K7" s="11">
        <f ca="1">IF(LEN(INDIRECT(ADDRESS(ROW()-1, COLUMN())))=1,"",INDIRECT(ADDRESS(30,6))-INDIRECT(ADDRESS(30,7)))</f>
        <v>-11</v>
      </c>
      <c r="L7" s="68"/>
      <c r="M7" s="10">
        <f ca="1">IF(COUNT(F7:K7)=0,"",SUM(F7:K7))</f>
        <v>-16</v>
      </c>
      <c r="N7" s="72"/>
    </row>
    <row r="8" spans="2:14" customFormat="1" ht="24" customHeight="1">
      <c r="B8" s="42">
        <v>3</v>
      </c>
      <c r="C8" s="50" t="s">
        <v>29</v>
      </c>
      <c r="D8" s="51"/>
      <c r="E8" s="52"/>
      <c r="F8" s="12" t="str">
        <f ca="1">INDIRECT(ADDRESS(31,6))&amp;":"&amp;INDIRECT(ADDRESS(31,7))</f>
        <v>2:13</v>
      </c>
      <c r="G8" s="14" t="str">
        <f ca="1">INDIRECT(ADDRESS(37,7))&amp;":"&amp;INDIRECT(ADDRESS(37,6))</f>
        <v>13:4</v>
      </c>
      <c r="H8" s="13" t="s">
        <v>4</v>
      </c>
      <c r="I8" s="14" t="str">
        <f ca="1">INDIRECT(ADDRESS(22,6))&amp;":"&amp;INDIRECT(ADDRESS(22,7))</f>
        <v>13:2</v>
      </c>
      <c r="J8" s="14" t="str">
        <f ca="1">INDIRECT(ADDRESS(26,7))&amp;":"&amp;INDIRECT(ADDRESS(26,6))</f>
        <v>4:13</v>
      </c>
      <c r="K8" s="15" t="str">
        <f ca="1">INDIRECT(ADDRESS(40,6))&amp;":"&amp;INDIRECT(ADDRESS(40,7))</f>
        <v>6:13</v>
      </c>
      <c r="L8" s="68">
        <f ca="1">IF(COUNT(F9:K9)=0,"",COUNTIF(F9:K9,"&gt;0")+0.5*COUNTIF(F9:K9,0))</f>
        <v>2</v>
      </c>
      <c r="M8" s="10"/>
      <c r="N8" s="70">
        <v>4</v>
      </c>
    </row>
    <row r="9" spans="2:14" customFormat="1" ht="24" customHeight="1">
      <c r="B9" s="43"/>
      <c r="C9" s="50"/>
      <c r="D9" s="51"/>
      <c r="E9" s="52"/>
      <c r="F9" s="16">
        <f ca="1">IF(LEN(INDIRECT(ADDRESS(ROW()-1, COLUMN())))=1,"",INDIRECT(ADDRESS(31,6))-INDIRECT(ADDRESS(31,7)))</f>
        <v>-11</v>
      </c>
      <c r="G9" s="10">
        <f ca="1">IF(LEN(INDIRECT(ADDRESS(ROW()-1, COLUMN())))=1,"",INDIRECT(ADDRESS(37,7))-INDIRECT(ADDRESS(37,6)))</f>
        <v>9</v>
      </c>
      <c r="H9" s="17" t="s">
        <v>4</v>
      </c>
      <c r="I9" s="10">
        <f ca="1">IF(LEN(INDIRECT(ADDRESS(ROW()-1, COLUMN())))=1,"",INDIRECT(ADDRESS(22,6))-INDIRECT(ADDRESS(22,7)))</f>
        <v>11</v>
      </c>
      <c r="J9" s="10">
        <f ca="1">IF(LEN(INDIRECT(ADDRESS(ROW()-1, COLUMN())))=1,"",INDIRECT(ADDRESS(26,7))-INDIRECT(ADDRESS(26,6)))</f>
        <v>-9</v>
      </c>
      <c r="K9" s="11">
        <f ca="1">IF(LEN(INDIRECT(ADDRESS(ROW()-1, COLUMN())))=1,"",INDIRECT(ADDRESS(40,6))-INDIRECT(ADDRESS(40,7)))</f>
        <v>-7</v>
      </c>
      <c r="L9" s="68"/>
      <c r="M9" s="10">
        <f ca="1">IF(COUNT(F9:K9)=0,"",SUM(F9:K9))</f>
        <v>-7</v>
      </c>
      <c r="N9" s="72"/>
    </row>
    <row r="10" spans="2:14" customFormat="1" ht="24" customHeight="1">
      <c r="B10" s="42">
        <v>4</v>
      </c>
      <c r="C10" s="50" t="s">
        <v>30</v>
      </c>
      <c r="D10" s="51"/>
      <c r="E10" s="52"/>
      <c r="F10" s="12" t="str">
        <f ca="1">INDIRECT(ADDRESS(36,7))&amp;":"&amp;INDIRECT(ADDRESS(36,6))</f>
        <v>8:9</v>
      </c>
      <c r="G10" s="14" t="str">
        <f ca="1">INDIRECT(ADDRESS(41,6))&amp;":"&amp;INDIRECT(ADDRESS(41,7))</f>
        <v>4:6</v>
      </c>
      <c r="H10" s="14" t="str">
        <f ca="1">INDIRECT(ADDRESS(22,7))&amp;":"&amp;INDIRECT(ADDRESS(22,6))</f>
        <v>2:13</v>
      </c>
      <c r="I10" s="13" t="s">
        <v>4</v>
      </c>
      <c r="J10" s="14" t="str">
        <f ca="1">INDIRECT(ADDRESS(32,6))&amp;":"&amp;INDIRECT(ADDRESS(32,7))</f>
        <v>13:2</v>
      </c>
      <c r="K10" s="15" t="str">
        <f ca="1">INDIRECT(ADDRESS(25,7))&amp;":"&amp;INDIRECT(ADDRESS(25,6))</f>
        <v>5:13</v>
      </c>
      <c r="L10" s="68">
        <f ca="1">IF(COUNT(F11:K11)=0,"",COUNTIF(F11:K11,"&gt;0")+0.5*COUNTIF(F11:K11,0))</f>
        <v>1</v>
      </c>
      <c r="M10" s="10"/>
      <c r="N10" s="70">
        <v>6</v>
      </c>
    </row>
    <row r="11" spans="2:14" customFormat="1" ht="24" customHeight="1">
      <c r="B11" s="43"/>
      <c r="C11" s="50"/>
      <c r="D11" s="51"/>
      <c r="E11" s="52"/>
      <c r="F11" s="16">
        <f ca="1">IF(LEN(INDIRECT(ADDRESS(ROW()-1, COLUMN())))=1,"",INDIRECT(ADDRESS(36,7))-INDIRECT(ADDRESS(36,6)))</f>
        <v>-1</v>
      </c>
      <c r="G11" s="10">
        <f ca="1">IF(LEN(INDIRECT(ADDRESS(ROW()-1, COLUMN())))=1,"",INDIRECT(ADDRESS(41,6))-INDIRECT(ADDRESS(41,7)))</f>
        <v>-2</v>
      </c>
      <c r="H11" s="10">
        <f ca="1">IF(LEN(INDIRECT(ADDRESS(ROW()-1, COLUMN())))=1,"",INDIRECT(ADDRESS(22,7))-INDIRECT(ADDRESS(22,6)))</f>
        <v>-11</v>
      </c>
      <c r="I11" s="17" t="s">
        <v>4</v>
      </c>
      <c r="J11" s="10">
        <f ca="1">IF(LEN(INDIRECT(ADDRESS(ROW()-1, COLUMN())))=1,"",INDIRECT(ADDRESS(32,6))-INDIRECT(ADDRESS(32,7)))</f>
        <v>11</v>
      </c>
      <c r="K11" s="11">
        <f ca="1">IF(LEN(INDIRECT(ADDRESS(ROW()-1, COLUMN())))=1,"",INDIRECT(ADDRESS(25,7))-INDIRECT(ADDRESS(25,6)))</f>
        <v>-8</v>
      </c>
      <c r="L11" s="68"/>
      <c r="M11" s="10">
        <f ca="1">IF(COUNT(F11:K11)=0,"",SUM(F11:K11))</f>
        <v>-11</v>
      </c>
      <c r="N11" s="72"/>
    </row>
    <row r="12" spans="2:14" customFormat="1" ht="24" customHeight="1">
      <c r="B12" s="42">
        <v>5</v>
      </c>
      <c r="C12" s="44" t="s">
        <v>31</v>
      </c>
      <c r="D12" s="45"/>
      <c r="E12" s="46"/>
      <c r="F12" s="12" t="str">
        <f ca="1">INDIRECT(ADDRESS(42,6))&amp;":"&amp;INDIRECT(ADDRESS(42,7))</f>
        <v>9:8</v>
      </c>
      <c r="G12" s="14" t="str">
        <f ca="1">INDIRECT(ADDRESS(21,7))&amp;":"&amp;INDIRECT(ADDRESS(21,6))</f>
        <v>7:11</v>
      </c>
      <c r="H12" s="14" t="str">
        <f ca="1">INDIRECT(ADDRESS(26,6))&amp;":"&amp;INDIRECT(ADDRESS(26,7))</f>
        <v>13:4</v>
      </c>
      <c r="I12" s="14" t="str">
        <f ca="1">INDIRECT(ADDRESS(32,7))&amp;":"&amp;INDIRECT(ADDRESS(32,6))</f>
        <v>2:13</v>
      </c>
      <c r="J12" s="13" t="s">
        <v>4</v>
      </c>
      <c r="K12" s="15" t="str">
        <f ca="1">INDIRECT(ADDRESS(35,7))&amp;":"&amp;INDIRECT(ADDRESS(35,6))</f>
        <v>13:6</v>
      </c>
      <c r="L12" s="68">
        <f ca="1">IF(COUNT(F13:K13)=0,"",COUNTIF(F13:K13,"&gt;0")+0.5*COUNTIF(F13:K13,0))</f>
        <v>3</v>
      </c>
      <c r="M12" s="10"/>
      <c r="N12" s="70">
        <v>2</v>
      </c>
    </row>
    <row r="13" spans="2:14" customFormat="1" ht="24" customHeight="1">
      <c r="B13" s="43"/>
      <c r="C13" s="44"/>
      <c r="D13" s="45"/>
      <c r="E13" s="46"/>
      <c r="F13" s="16">
        <f ca="1">IF(LEN(INDIRECT(ADDRESS(ROW()-1, COLUMN())))=1,"",INDIRECT(ADDRESS(42,6))-INDIRECT(ADDRESS(42,7)))</f>
        <v>1</v>
      </c>
      <c r="G13" s="10">
        <f ca="1">IF(LEN(INDIRECT(ADDRESS(ROW()-1, COLUMN())))=1,"",INDIRECT(ADDRESS(21,7))-INDIRECT(ADDRESS(21,6)))</f>
        <v>-4</v>
      </c>
      <c r="H13" s="10">
        <f ca="1">IF(LEN(INDIRECT(ADDRESS(ROW()-1, COLUMN())))=1,"",INDIRECT(ADDRESS(26,6))-INDIRECT(ADDRESS(26,7)))</f>
        <v>9</v>
      </c>
      <c r="I13" s="10">
        <f ca="1">IF(LEN(INDIRECT(ADDRESS(ROW()-1, COLUMN())))=1,"",INDIRECT(ADDRESS(32,7))-INDIRECT(ADDRESS(32,6)))</f>
        <v>-11</v>
      </c>
      <c r="J13" s="17" t="s">
        <v>4</v>
      </c>
      <c r="K13" s="11">
        <f ca="1">IF(LEN(INDIRECT(ADDRESS(ROW()-1, COLUMN())))=1,"",INDIRECT(ADDRESS(35,7))-INDIRECT(ADDRESS(35,6)))</f>
        <v>7</v>
      </c>
      <c r="L13" s="68"/>
      <c r="M13" s="10">
        <f ca="1">IF(COUNT(F13:K13)=0,"",SUM(F13:K13))</f>
        <v>2</v>
      </c>
      <c r="N13" s="72"/>
    </row>
    <row r="14" spans="2:14" customFormat="1" ht="24" customHeight="1">
      <c r="B14" s="42">
        <v>6</v>
      </c>
      <c r="C14" s="44" t="s">
        <v>32</v>
      </c>
      <c r="D14" s="45"/>
      <c r="E14" s="46"/>
      <c r="F14" s="12" t="str">
        <f ca="1">INDIRECT(ADDRESS(20,7))&amp;":"&amp;INDIRECT(ADDRESS(20,6))</f>
        <v>13:5</v>
      </c>
      <c r="G14" s="14" t="str">
        <f ca="1">INDIRECT(ADDRESS(30,7))&amp;":"&amp;INDIRECT(ADDRESS(30,6))</f>
        <v>13:2</v>
      </c>
      <c r="H14" s="14" t="str">
        <f ca="1">INDIRECT(ADDRESS(40,7))&amp;":"&amp;INDIRECT(ADDRESS(40,6))</f>
        <v>13:6</v>
      </c>
      <c r="I14" s="14" t="str">
        <f ca="1">INDIRECT(ADDRESS(25,6))&amp;":"&amp;INDIRECT(ADDRESS(25,7))</f>
        <v>13:5</v>
      </c>
      <c r="J14" s="14" t="str">
        <f ca="1">INDIRECT(ADDRESS(35,6))&amp;":"&amp;INDIRECT(ADDRESS(35,7))</f>
        <v>6:13</v>
      </c>
      <c r="K14" s="18" t="s">
        <v>4</v>
      </c>
      <c r="L14" s="68">
        <f ca="1">IF(COUNT(F15:K15)=0,"",COUNTIF(F15:K15,"&gt;0")+0.5*COUNTIF(F15:K15,0))</f>
        <v>4</v>
      </c>
      <c r="M14" s="10"/>
      <c r="N14" s="70">
        <v>1</v>
      </c>
    </row>
    <row r="15" spans="2:14" customFormat="1" ht="24" customHeight="1" thickBot="1">
      <c r="B15" s="49"/>
      <c r="C15" s="82"/>
      <c r="D15" s="83"/>
      <c r="E15" s="84"/>
      <c r="F15" s="19">
        <f ca="1">IF(LEN(INDIRECT(ADDRESS(ROW()-1, COLUMN())))=1,"",INDIRECT(ADDRESS(20,7))-INDIRECT(ADDRESS(20,6)))</f>
        <v>8</v>
      </c>
      <c r="G15" s="20">
        <f ca="1">IF(LEN(INDIRECT(ADDRESS(ROW()-1, COLUMN())))=1,"",INDIRECT(ADDRESS(30,7))-INDIRECT(ADDRESS(30,6)))</f>
        <v>11</v>
      </c>
      <c r="H15" s="20">
        <f ca="1">IF(LEN(INDIRECT(ADDRESS(ROW()-1, COLUMN())))=1,"",INDIRECT(ADDRESS(40,7))-INDIRECT(ADDRESS(40,6)))</f>
        <v>7</v>
      </c>
      <c r="I15" s="20">
        <f ca="1">IF(LEN(INDIRECT(ADDRESS(ROW()-1, COLUMN())))=1,"",INDIRECT(ADDRESS(25,6))-INDIRECT(ADDRESS(25,7)))</f>
        <v>8</v>
      </c>
      <c r="J15" s="20">
        <f ca="1">IF(LEN(INDIRECT(ADDRESS(ROW()-1, COLUMN())))=1,"",INDIRECT(ADDRESS(35,6))-INDIRECT(ADDRESS(35,7)))</f>
        <v>-7</v>
      </c>
      <c r="K15" s="21" t="s">
        <v>4</v>
      </c>
      <c r="L15" s="69"/>
      <c r="M15" s="20">
        <f ca="1">IF(COUNT(F15:K15)=0,"",SUM(F15:K15))</f>
        <v>27</v>
      </c>
      <c r="N15" s="71"/>
    </row>
    <row r="16" spans="2:14" customFormat="1"/>
    <row r="17" spans="2:13" customFormat="1"/>
    <row r="18" spans="2:13" customFormat="1"/>
    <row r="19" spans="2:13" customFormat="1" ht="30" customHeight="1" thickBot="1">
      <c r="B19" s="38" t="s">
        <v>5</v>
      </c>
      <c r="C19" s="38"/>
      <c r="D19" s="38"/>
      <c r="E19" s="38"/>
      <c r="F19" s="38"/>
      <c r="G19" s="38"/>
      <c r="H19" s="38"/>
      <c r="I19" s="38"/>
      <c r="J19" s="38"/>
      <c r="K19" s="38"/>
    </row>
    <row r="20" spans="2:13" customFormat="1" ht="30" customHeight="1" thickBot="1">
      <c r="B20" s="23">
        <v>1</v>
      </c>
      <c r="C20" s="39" t="str">
        <f ca="1">IF(ISBLANK(INDIRECT(ADDRESS(B20*2+2,3))),"",INDIRECT(ADDRESS(B20*2+2,3)))</f>
        <v>Березнеговская</v>
      </c>
      <c r="D20" s="39"/>
      <c r="E20" s="40"/>
      <c r="F20" s="24">
        <v>5</v>
      </c>
      <c r="G20" s="25">
        <v>13</v>
      </c>
      <c r="H20" s="41" t="str">
        <f ca="1">IF(ISBLANK(INDIRECT(ADDRESS(K20*2+2,3))),"",INDIRECT(ADDRESS(K20*2+2,3)))</f>
        <v>Жака</v>
      </c>
      <c r="I20" s="39"/>
      <c r="J20" s="39"/>
      <c r="K20" s="23">
        <v>6</v>
      </c>
      <c r="L20" s="26" t="s">
        <v>6</v>
      </c>
      <c r="M20" s="30">
        <v>7</v>
      </c>
    </row>
    <row r="21" spans="2:13" customFormat="1" ht="30" customHeight="1" thickBot="1">
      <c r="B21" s="23">
        <v>2</v>
      </c>
      <c r="C21" s="39" t="str">
        <f ca="1">IF(ISBLANK(INDIRECT(ADDRESS(B21*2+2,3))),"",INDIRECT(ADDRESS(B21*2+2,3)))</f>
        <v>Тюрина</v>
      </c>
      <c r="D21" s="39"/>
      <c r="E21" s="40"/>
      <c r="F21" s="24">
        <v>11</v>
      </c>
      <c r="G21" s="25">
        <v>7</v>
      </c>
      <c r="H21" s="41" t="str">
        <f ca="1">IF(ISBLANK(INDIRECT(ADDRESS(K21*2+2,3))),"",INDIRECT(ADDRESS(K21*2+2,3)))</f>
        <v>Артюхина</v>
      </c>
      <c r="I21" s="39"/>
      <c r="J21" s="39"/>
      <c r="K21" s="23">
        <v>5</v>
      </c>
      <c r="L21" s="26" t="s">
        <v>6</v>
      </c>
      <c r="M21" s="30">
        <v>8</v>
      </c>
    </row>
    <row r="22" spans="2:13" customFormat="1" ht="30" customHeight="1" thickBot="1">
      <c r="B22" s="23">
        <v>3</v>
      </c>
      <c r="C22" s="39" t="str">
        <f ca="1">IF(ISBLANK(INDIRECT(ADDRESS(B22*2+2,3))),"",INDIRECT(ADDRESS(B22*2+2,3)))</f>
        <v>Радченко</v>
      </c>
      <c r="D22" s="39"/>
      <c r="E22" s="40"/>
      <c r="F22" s="24">
        <v>13</v>
      </c>
      <c r="G22" s="25">
        <v>2</v>
      </c>
      <c r="H22" s="41" t="str">
        <f ca="1">IF(ISBLANK(INDIRECT(ADDRESS(K22*2+2,3))),"",INDIRECT(ADDRESS(K22*2+2,3)))</f>
        <v>Гусев</v>
      </c>
      <c r="I22" s="39"/>
      <c r="J22" s="39"/>
      <c r="K22" s="23">
        <v>4</v>
      </c>
      <c r="L22" s="26" t="s">
        <v>6</v>
      </c>
      <c r="M22" s="30">
        <v>9</v>
      </c>
    </row>
    <row r="23" spans="2:13" customFormat="1" ht="30" customHeight="1">
      <c r="M23" s="31"/>
    </row>
    <row r="24" spans="2:13" customFormat="1" ht="30" customHeight="1" thickBot="1">
      <c r="B24" s="38" t="s">
        <v>7</v>
      </c>
      <c r="C24" s="38"/>
      <c r="D24" s="38"/>
      <c r="E24" s="38"/>
      <c r="F24" s="38"/>
      <c r="G24" s="38"/>
      <c r="H24" s="38"/>
      <c r="I24" s="38"/>
      <c r="J24" s="38"/>
      <c r="K24" s="38"/>
      <c r="M24" s="31"/>
    </row>
    <row r="25" spans="2:13" customFormat="1" ht="30" customHeight="1" thickBot="1">
      <c r="B25" s="23">
        <v>6</v>
      </c>
      <c r="C25" s="39" t="str">
        <f ca="1">IF(ISBLANK(INDIRECT(ADDRESS(B25*2+2,3))),"",INDIRECT(ADDRESS(B25*2+2,3)))</f>
        <v>Жака</v>
      </c>
      <c r="D25" s="39"/>
      <c r="E25" s="40"/>
      <c r="F25" s="24">
        <v>13</v>
      </c>
      <c r="G25" s="25">
        <v>5</v>
      </c>
      <c r="H25" s="41" t="str">
        <f ca="1">IF(ISBLANK(INDIRECT(ADDRESS(K25*2+2,3))),"",INDIRECT(ADDRESS(K25*2+2,3)))</f>
        <v>Гусев</v>
      </c>
      <c r="I25" s="39"/>
      <c r="J25" s="39"/>
      <c r="K25" s="23">
        <v>4</v>
      </c>
      <c r="L25" s="26" t="s">
        <v>6</v>
      </c>
      <c r="M25" s="30"/>
    </row>
    <row r="26" spans="2:13" customFormat="1" ht="30" customHeight="1" thickBot="1">
      <c r="B26" s="23">
        <v>5</v>
      </c>
      <c r="C26" s="39" t="str">
        <f ca="1">IF(ISBLANK(INDIRECT(ADDRESS(B26*2+2,3))),"",INDIRECT(ADDRESS(B26*2+2,3)))</f>
        <v>Артюхина</v>
      </c>
      <c r="D26" s="39"/>
      <c r="E26" s="40"/>
      <c r="F26" s="24">
        <v>13</v>
      </c>
      <c r="G26" s="25">
        <v>4</v>
      </c>
      <c r="H26" s="41" t="str">
        <f ca="1">IF(ISBLANK(INDIRECT(ADDRESS(K26*2+2,3))),"",INDIRECT(ADDRESS(K26*2+2,3)))</f>
        <v>Радченко</v>
      </c>
      <c r="I26" s="39"/>
      <c r="J26" s="39"/>
      <c r="K26" s="23">
        <v>3</v>
      </c>
      <c r="L26" s="26" t="s">
        <v>6</v>
      </c>
      <c r="M26" s="30"/>
    </row>
    <row r="27" spans="2:13" customFormat="1" ht="30" customHeight="1" thickBot="1">
      <c r="B27" s="23">
        <v>1</v>
      </c>
      <c r="C27" s="39" t="str">
        <f ca="1">IF(ISBLANK(INDIRECT(ADDRESS(B27*2+2,3))),"",INDIRECT(ADDRESS(B27*2+2,3)))</f>
        <v>Березнеговская</v>
      </c>
      <c r="D27" s="39"/>
      <c r="E27" s="40"/>
      <c r="F27" s="24">
        <v>10</v>
      </c>
      <c r="G27" s="25">
        <v>8</v>
      </c>
      <c r="H27" s="41" t="str">
        <f ca="1">IF(ISBLANK(INDIRECT(ADDRESS(K27*2+2,3))),"",INDIRECT(ADDRESS(K27*2+2,3)))</f>
        <v>Тюрина</v>
      </c>
      <c r="I27" s="39"/>
      <c r="J27" s="39"/>
      <c r="K27" s="23">
        <v>2</v>
      </c>
      <c r="L27" s="26" t="s">
        <v>6</v>
      </c>
      <c r="M27" s="30"/>
    </row>
    <row r="28" spans="2:13" customFormat="1" ht="30" customHeight="1">
      <c r="M28" s="31"/>
    </row>
    <row r="29" spans="2:13" customFormat="1" ht="30" customHeight="1" thickBot="1">
      <c r="B29" s="38" t="s">
        <v>8</v>
      </c>
      <c r="C29" s="38"/>
      <c r="D29" s="38"/>
      <c r="E29" s="38"/>
      <c r="F29" s="38"/>
      <c r="G29" s="38"/>
      <c r="H29" s="38"/>
      <c r="I29" s="38"/>
      <c r="J29" s="38"/>
      <c r="K29" s="38"/>
      <c r="M29" s="31"/>
    </row>
    <row r="30" spans="2:13" customFormat="1" ht="30" customHeight="1" thickBot="1">
      <c r="B30" s="23">
        <v>2</v>
      </c>
      <c r="C30" s="39" t="str">
        <f ca="1">IF(ISBLANK(INDIRECT(ADDRESS(B30*2+2,3))),"",INDIRECT(ADDRESS(B30*2+2,3)))</f>
        <v>Тюрина</v>
      </c>
      <c r="D30" s="39"/>
      <c r="E30" s="40"/>
      <c r="F30" s="24">
        <v>2</v>
      </c>
      <c r="G30" s="25">
        <v>13</v>
      </c>
      <c r="H30" s="41" t="str">
        <f ca="1">IF(ISBLANK(INDIRECT(ADDRESS(K30*2+2,3))),"",INDIRECT(ADDRESS(K30*2+2,3)))</f>
        <v>Жака</v>
      </c>
      <c r="I30" s="39"/>
      <c r="J30" s="39"/>
      <c r="K30" s="23">
        <v>6</v>
      </c>
      <c r="L30" s="26" t="s">
        <v>6</v>
      </c>
      <c r="M30" s="30"/>
    </row>
    <row r="31" spans="2:13" customFormat="1" ht="30" customHeight="1" thickBot="1">
      <c r="B31" s="23">
        <v>3</v>
      </c>
      <c r="C31" s="39" t="str">
        <f ca="1">IF(ISBLANK(INDIRECT(ADDRESS(B31*2+2,3))),"",INDIRECT(ADDRESS(B31*2+2,3)))</f>
        <v>Радченко</v>
      </c>
      <c r="D31" s="39"/>
      <c r="E31" s="40"/>
      <c r="F31" s="24">
        <v>2</v>
      </c>
      <c r="G31" s="25">
        <v>13</v>
      </c>
      <c r="H31" s="41" t="str">
        <f ca="1">IF(ISBLANK(INDIRECT(ADDRESS(K31*2+2,3))),"",INDIRECT(ADDRESS(K31*2+2,3)))</f>
        <v>Березнеговская</v>
      </c>
      <c r="I31" s="39"/>
      <c r="J31" s="39"/>
      <c r="K31" s="23">
        <v>1</v>
      </c>
      <c r="L31" s="26" t="s">
        <v>6</v>
      </c>
      <c r="M31" s="30"/>
    </row>
    <row r="32" spans="2:13" customFormat="1" ht="30" customHeight="1" thickBot="1">
      <c r="B32" s="23">
        <v>4</v>
      </c>
      <c r="C32" s="39" t="str">
        <f ca="1">IF(ISBLANK(INDIRECT(ADDRESS(B32*2+2,3))),"",INDIRECT(ADDRESS(B32*2+2,3)))</f>
        <v>Гусев</v>
      </c>
      <c r="D32" s="39"/>
      <c r="E32" s="40"/>
      <c r="F32" s="24">
        <v>13</v>
      </c>
      <c r="G32" s="25">
        <v>2</v>
      </c>
      <c r="H32" s="41" t="str">
        <f ca="1">IF(ISBLANK(INDIRECT(ADDRESS(K32*2+2,3))),"",INDIRECT(ADDRESS(K32*2+2,3)))</f>
        <v>Артюхина</v>
      </c>
      <c r="I32" s="39"/>
      <c r="J32" s="39"/>
      <c r="K32" s="23">
        <v>5</v>
      </c>
      <c r="L32" s="26" t="s">
        <v>6</v>
      </c>
      <c r="M32" s="30"/>
    </row>
    <row r="33" spans="2:13" customFormat="1" ht="30" customHeight="1">
      <c r="G33" t="s">
        <v>11</v>
      </c>
      <c r="M33" s="31"/>
    </row>
    <row r="34" spans="2:13" customFormat="1" ht="30" customHeight="1" thickBot="1">
      <c r="B34" s="38" t="s">
        <v>9</v>
      </c>
      <c r="C34" s="38"/>
      <c r="D34" s="38"/>
      <c r="E34" s="38"/>
      <c r="F34" s="38"/>
      <c r="G34" s="38"/>
      <c r="H34" s="38"/>
      <c r="I34" s="38"/>
      <c r="J34" s="38"/>
      <c r="K34" s="38"/>
      <c r="M34" s="31"/>
    </row>
    <row r="35" spans="2:13" customFormat="1" ht="30" customHeight="1" thickBot="1">
      <c r="B35" s="23">
        <v>6</v>
      </c>
      <c r="C35" s="39" t="str">
        <f ca="1">IF(ISBLANK(INDIRECT(ADDRESS(B35*2+2,3))),"",INDIRECT(ADDRESS(B35*2+2,3)))</f>
        <v>Жака</v>
      </c>
      <c r="D35" s="39"/>
      <c r="E35" s="40"/>
      <c r="F35" s="24">
        <v>6</v>
      </c>
      <c r="G35" s="25">
        <v>13</v>
      </c>
      <c r="H35" s="41" t="str">
        <f ca="1">IF(ISBLANK(INDIRECT(ADDRESS(K35*2+2,3))),"",INDIRECT(ADDRESS(K35*2+2,3)))</f>
        <v>Артюхина</v>
      </c>
      <c r="I35" s="39"/>
      <c r="J35" s="39"/>
      <c r="K35" s="23">
        <v>5</v>
      </c>
      <c r="L35" s="26" t="s">
        <v>6</v>
      </c>
      <c r="M35" s="30"/>
    </row>
    <row r="36" spans="2:13" customFormat="1" ht="30" customHeight="1" thickBot="1">
      <c r="B36" s="23">
        <v>1</v>
      </c>
      <c r="C36" s="39" t="str">
        <f ca="1">IF(ISBLANK(INDIRECT(ADDRESS(B36*2+2,3))),"",INDIRECT(ADDRESS(B36*2+2,3)))</f>
        <v>Березнеговская</v>
      </c>
      <c r="D36" s="39"/>
      <c r="E36" s="40"/>
      <c r="F36" s="24">
        <v>9</v>
      </c>
      <c r="G36" s="25">
        <v>8</v>
      </c>
      <c r="H36" s="41" t="str">
        <f ca="1">IF(ISBLANK(INDIRECT(ADDRESS(K36*2+2,3))),"",INDIRECT(ADDRESS(K36*2+2,3)))</f>
        <v>Гусев</v>
      </c>
      <c r="I36" s="39"/>
      <c r="J36" s="39"/>
      <c r="K36" s="23">
        <v>4</v>
      </c>
      <c r="L36" s="26" t="s">
        <v>6</v>
      </c>
      <c r="M36" s="30"/>
    </row>
    <row r="37" spans="2:13" customFormat="1" ht="30" customHeight="1" thickBot="1">
      <c r="B37" s="23">
        <v>2</v>
      </c>
      <c r="C37" s="39" t="str">
        <f ca="1">IF(ISBLANK(INDIRECT(ADDRESS(B37*2+2,3))),"",INDIRECT(ADDRESS(B37*2+2,3)))</f>
        <v>Тюрина</v>
      </c>
      <c r="D37" s="39"/>
      <c r="E37" s="40"/>
      <c r="F37" s="24">
        <v>4</v>
      </c>
      <c r="G37" s="25">
        <v>13</v>
      </c>
      <c r="H37" s="41" t="str">
        <f ca="1">IF(ISBLANK(INDIRECT(ADDRESS(K37*2+2,3))),"",INDIRECT(ADDRESS(K37*2+2,3)))</f>
        <v>Радченко</v>
      </c>
      <c r="I37" s="39"/>
      <c r="J37" s="39"/>
      <c r="K37" s="23">
        <v>3</v>
      </c>
      <c r="L37" s="26" t="s">
        <v>6</v>
      </c>
      <c r="M37" s="30"/>
    </row>
    <row r="38" spans="2:13" customFormat="1" ht="30" customHeight="1">
      <c r="G38" t="s">
        <v>11</v>
      </c>
      <c r="M38" s="31"/>
    </row>
    <row r="39" spans="2:13" customFormat="1" ht="30" customHeight="1" thickBot="1">
      <c r="B39" s="38" t="s">
        <v>11</v>
      </c>
      <c r="C39" s="38"/>
      <c r="D39" s="38"/>
      <c r="E39" s="38"/>
      <c r="F39" s="38"/>
      <c r="G39" s="38"/>
      <c r="H39" s="38"/>
      <c r="I39" s="38"/>
      <c r="J39" s="38"/>
      <c r="K39" s="38"/>
      <c r="M39" s="31"/>
    </row>
    <row r="40" spans="2:13" customFormat="1" ht="30" customHeight="1" thickBot="1">
      <c r="B40" s="23">
        <v>3</v>
      </c>
      <c r="C40" s="39" t="str">
        <f ca="1">IF(ISBLANK(INDIRECT(ADDRESS(B40*2+2,3))),"",INDIRECT(ADDRESS(B40*2+2,3)))</f>
        <v>Радченко</v>
      </c>
      <c r="D40" s="39"/>
      <c r="E40" s="40"/>
      <c r="F40" s="24">
        <v>6</v>
      </c>
      <c r="G40" s="25">
        <v>13</v>
      </c>
      <c r="H40" s="41" t="str">
        <f ca="1">IF(ISBLANK(INDIRECT(ADDRESS(K40*2+2,3))),"",INDIRECT(ADDRESS(K40*2+2,3)))</f>
        <v>Жака</v>
      </c>
      <c r="I40" s="39"/>
      <c r="J40" s="39"/>
      <c r="K40" s="23">
        <v>6</v>
      </c>
      <c r="L40" s="26" t="s">
        <v>6</v>
      </c>
      <c r="M40" s="30"/>
    </row>
    <row r="41" spans="2:13" customFormat="1" ht="30" customHeight="1" thickBot="1">
      <c r="B41" s="23">
        <v>4</v>
      </c>
      <c r="C41" s="39" t="str">
        <f ca="1">IF(ISBLANK(INDIRECT(ADDRESS(B41*2+2,3))),"",INDIRECT(ADDRESS(B41*2+2,3)))</f>
        <v>Гусев</v>
      </c>
      <c r="D41" s="39"/>
      <c r="E41" s="40"/>
      <c r="F41" s="24">
        <v>4</v>
      </c>
      <c r="G41" s="25">
        <v>6</v>
      </c>
      <c r="H41" s="41" t="str">
        <f ca="1">IF(ISBLANK(INDIRECT(ADDRESS(K41*2+2,3))),"",INDIRECT(ADDRESS(K41*2+2,3)))</f>
        <v>Тюрина</v>
      </c>
      <c r="I41" s="39"/>
      <c r="J41" s="39"/>
      <c r="K41" s="23">
        <v>2</v>
      </c>
      <c r="L41" s="26" t="s">
        <v>6</v>
      </c>
      <c r="M41" s="30"/>
    </row>
    <row r="42" spans="2:13" customFormat="1" ht="30" customHeight="1" thickBot="1">
      <c r="B42" s="23">
        <v>5</v>
      </c>
      <c r="C42" s="39" t="str">
        <f ca="1">IF(ISBLANK(INDIRECT(ADDRESS(B42*2+2,3))),"",INDIRECT(ADDRESS(B42*2+2,3)))</f>
        <v>Артюхина</v>
      </c>
      <c r="D42" s="39"/>
      <c r="E42" s="40"/>
      <c r="F42" s="24">
        <v>9</v>
      </c>
      <c r="G42" s="25">
        <v>8</v>
      </c>
      <c r="H42" s="41" t="str">
        <f ca="1">IF(ISBLANK(INDIRECT(ADDRESS(K42*2+2,3))),"",INDIRECT(ADDRESS(K42*2+2,3)))</f>
        <v>Березнеговская</v>
      </c>
      <c r="I42" s="39"/>
      <c r="J42" s="39"/>
      <c r="K42" s="23">
        <v>1</v>
      </c>
      <c r="L42" s="26" t="s">
        <v>6</v>
      </c>
      <c r="M42" s="30"/>
    </row>
  </sheetData>
  <mergeCells count="61">
    <mergeCell ref="N4:N5"/>
    <mergeCell ref="B1:K1"/>
    <mergeCell ref="C3:E3"/>
    <mergeCell ref="B4:B5"/>
    <mergeCell ref="C4:E5"/>
    <mergeCell ref="L4:L5"/>
    <mergeCell ref="B6:B7"/>
    <mergeCell ref="C6:E7"/>
    <mergeCell ref="L6:L7"/>
    <mergeCell ref="N6:N7"/>
    <mergeCell ref="B8:B9"/>
    <mergeCell ref="C8:E9"/>
    <mergeCell ref="L8:L9"/>
    <mergeCell ref="N8:N9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0"/>
  <sheetViews>
    <sheetView tabSelected="1" topLeftCell="A12" workbookViewId="0">
      <selection activeCell="D41" sqref="D41"/>
    </sheetView>
  </sheetViews>
  <sheetFormatPr defaultColWidth="9.140625" defaultRowHeight="15"/>
  <cols>
    <col min="1" max="1" width="9.140625" style="27"/>
    <col min="2" max="15" width="9.140625" style="30" customWidth="1"/>
    <col min="16" max="16384" width="9.140625" style="30"/>
  </cols>
  <sheetData>
    <row r="1" spans="1:13" ht="59.25" customHeight="1">
      <c r="A1" s="30" t="s">
        <v>14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3" ht="15" customHeight="1">
      <c r="A2" s="30"/>
      <c r="C2" s="32"/>
    </row>
    <row r="3" spans="1:13" ht="15" customHeight="1">
      <c r="A3" s="23"/>
      <c r="C3" s="32"/>
    </row>
    <row r="4" spans="1:13" ht="15" customHeight="1">
      <c r="A4" s="23" t="s">
        <v>34</v>
      </c>
      <c r="B4" s="79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Петраков</v>
      </c>
      <c r="C4" s="80"/>
      <c r="D4" s="33">
        <v>6</v>
      </c>
      <c r="E4" s="34"/>
    </row>
    <row r="5" spans="1:13" ht="15" customHeight="1">
      <c r="A5" s="23">
        <v>1</v>
      </c>
      <c r="C5" s="32"/>
      <c r="E5" s="35"/>
    </row>
    <row r="6" spans="1:13" ht="15" customHeight="1">
      <c r="A6" s="23"/>
      <c r="B6" s="26" t="s">
        <v>6</v>
      </c>
      <c r="C6" s="32"/>
      <c r="E6" s="36"/>
      <c r="F6" s="78" t="str">
        <f ca="1">IF(ISBLANK(D4),"",IF(D4&gt;D8,B4,B8))</f>
        <v>Петраков</v>
      </c>
      <c r="G6" s="80"/>
      <c r="H6" s="33">
        <v>8</v>
      </c>
      <c r="I6" s="34"/>
    </row>
    <row r="7" spans="1:13" ht="15" customHeight="1">
      <c r="A7" s="23"/>
      <c r="C7" s="32"/>
      <c r="E7" s="36"/>
      <c r="I7" s="35"/>
    </row>
    <row r="8" spans="1:13" ht="15" customHeight="1">
      <c r="A8" s="23" t="s">
        <v>35</v>
      </c>
      <c r="B8" s="79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Артюхина</v>
      </c>
      <c r="C8" s="80"/>
      <c r="D8" s="33">
        <v>5</v>
      </c>
      <c r="E8" s="37"/>
      <c r="I8" s="36"/>
    </row>
    <row r="9" spans="1:13" ht="15" customHeight="1">
      <c r="A9" s="23">
        <v>2</v>
      </c>
      <c r="C9" s="32"/>
      <c r="I9" s="36"/>
    </row>
    <row r="10" spans="1:13" ht="15" customHeight="1">
      <c r="A10" s="23"/>
      <c r="C10" s="32"/>
      <c r="F10" s="26" t="s">
        <v>6</v>
      </c>
      <c r="H10" s="32"/>
      <c r="I10" s="36"/>
      <c r="J10" s="78" t="str">
        <f ca="1">IF(ISBLANK(H6),"",IF(H6&gt;H14,F6,F14))</f>
        <v>Гришков</v>
      </c>
      <c r="K10" s="79"/>
      <c r="L10" s="33">
        <v>11</v>
      </c>
      <c r="M10" s="34"/>
    </row>
    <row r="11" spans="1:13" ht="15" customHeight="1">
      <c r="A11" s="23"/>
      <c r="C11" s="32"/>
      <c r="I11" s="36"/>
      <c r="M11" s="35"/>
    </row>
    <row r="12" spans="1:13" ht="15" customHeight="1">
      <c r="A12" s="23" t="s">
        <v>36</v>
      </c>
      <c r="B12" s="79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Гришков</v>
      </c>
      <c r="C12" s="80"/>
      <c r="D12" s="33">
        <v>11</v>
      </c>
      <c r="E12" s="34"/>
      <c r="I12" s="36"/>
      <c r="M12" s="36"/>
    </row>
    <row r="13" spans="1:13" ht="15" customHeight="1">
      <c r="A13" s="23">
        <v>1</v>
      </c>
      <c r="C13" s="32"/>
      <c r="E13" s="35"/>
      <c r="I13" s="36"/>
      <c r="M13" s="36"/>
    </row>
    <row r="14" spans="1:13" ht="15" customHeight="1">
      <c r="A14" s="23"/>
      <c r="B14" s="26" t="s">
        <v>6</v>
      </c>
      <c r="C14" s="32"/>
      <c r="E14" s="36"/>
      <c r="F14" s="78" t="str">
        <f ca="1">IF(ISBLANK(D12),"",IF(D12&gt;D16,B12,B16))</f>
        <v>Гришков</v>
      </c>
      <c r="G14" s="80"/>
      <c r="H14" s="33">
        <v>10</v>
      </c>
      <c r="I14" s="37"/>
      <c r="M14" s="36"/>
    </row>
    <row r="15" spans="1:13" ht="15" customHeight="1">
      <c r="A15" s="23"/>
      <c r="E15" s="36"/>
      <c r="M15" s="36"/>
    </row>
    <row r="16" spans="1:13" ht="15" customHeight="1">
      <c r="A16" s="23" t="s">
        <v>37</v>
      </c>
      <c r="B16" s="79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Ли</v>
      </c>
      <c r="C16" s="80"/>
      <c r="D16" s="33">
        <v>10</v>
      </c>
      <c r="E16" s="37"/>
      <c r="M16" s="36"/>
    </row>
    <row r="17" spans="1:15" ht="15" customHeight="1">
      <c r="A17" s="23">
        <v>2</v>
      </c>
      <c r="M17" s="36"/>
    </row>
    <row r="18" spans="1:15" ht="15" customHeight="1">
      <c r="A18" s="23"/>
      <c r="B18" s="26"/>
      <c r="J18" s="26" t="s">
        <v>6</v>
      </c>
      <c r="L18" s="32"/>
      <c r="M18" s="36"/>
      <c r="N18" s="78" t="str">
        <f ca="1">IF(ISBLANK(L10),"",IF(L10&gt;L26,J10,J26))</f>
        <v>Жака</v>
      </c>
      <c r="O18" s="79"/>
    </row>
    <row r="19" spans="1:15" ht="15" customHeight="1">
      <c r="A19" s="23"/>
      <c r="M19" s="36"/>
    </row>
    <row r="20" spans="1:15" ht="15" customHeight="1">
      <c r="A20" s="23" t="s">
        <v>37</v>
      </c>
      <c r="B20" s="79" t="str">
        <f ca="1">IF(LEFT(A21,1)="-",IF(ISBLANK(INDIRECT(ADDRESS(2^MID(A21,2,1)+2+(MID(A21,3,2)-1)*2^(MID(A21,2,1)+2),MID(A21,2,1)*4,,,A20))),"",IF(INDIRECT(ADDRESS(2^MID(A21,2,1)+2+(MID(A21,3,2)-1)*2^(MID(A21,2,1)+2),MID(A21,2,1)*4,,,A20))&gt;INDIRECT(ADDRESS(2^(1+MID(A21,2,1))+2^MID(A21,2,1)+2+(MID(A21,3,2)-1)*2^(MID(A21,2,1)+2),MID(A21,2,1)*4,,,A20)),INDIRECT(ADDRESS(2^(1+MID(A21,2,1))+2^MID(A21,2,1)+2+(MID(A21,3,2)-1)*2^(MID(A21,2,1)+2),MID(A21,2,1)*4-2,,,A20)),INDIRECT(ADDRESS(2^MID(A21,2,1)+2+(MID(A21,3,2)-1)*2^(MID(A21,2,1)+2),MID(A21,2,1)*4-2,,,A20)))),IF(LEFT(A20,1)="X",IFERROR(INDIRECT(ADDRESS(MATCH(A21,OFFSET(INDIRECT(ADDRESS(1,3,,,A20)),0,0,200,1),0),2,,,A20)),""),IFERROR(INDIRECT(ADDRESS(MATCH(A21,OFFSET(INDIRECT(ADDRESS(3,2,,,A20)),1,6+MAX(OFFSET(INDIRECT(ADDRESS(3,2,,,A20)),0,0,1,20)),2*MAX(OFFSET(INDIRECT(ADDRESS(3,2,,,A20)),0,0,1,20)),1),0)+3,3,,,A20)),"")))</f>
        <v>Шапкин</v>
      </c>
      <c r="C20" s="80"/>
      <c r="D20" s="33">
        <v>10</v>
      </c>
      <c r="E20" s="34"/>
      <c r="M20" s="36"/>
    </row>
    <row r="21" spans="1:15" ht="15" customHeight="1">
      <c r="A21" s="23">
        <v>1</v>
      </c>
      <c r="E21" s="35"/>
      <c r="M21" s="36"/>
    </row>
    <row r="22" spans="1:15" ht="15" customHeight="1">
      <c r="A22" s="23"/>
      <c r="B22" s="26" t="s">
        <v>6</v>
      </c>
      <c r="C22" s="32"/>
      <c r="E22" s="36"/>
      <c r="F22" s="78" t="str">
        <f ca="1">IF(ISBLANK(D20),"",IF(D20&gt;D24,B20,B24))</f>
        <v>Шапкин</v>
      </c>
      <c r="G22" s="80"/>
      <c r="H22" s="33">
        <v>4</v>
      </c>
      <c r="I22" s="34"/>
      <c r="M22" s="36"/>
    </row>
    <row r="23" spans="1:15" ht="15" customHeight="1">
      <c r="A23" s="23"/>
      <c r="E23" s="36"/>
      <c r="I23" s="35"/>
      <c r="M23" s="36"/>
    </row>
    <row r="24" spans="1:15" ht="15" customHeight="1">
      <c r="A24" s="23" t="s">
        <v>34</v>
      </c>
      <c r="B24" s="79" t="str">
        <f ca="1">IF(LEFT(A25,1)="-",IF(ISBLANK(INDIRECT(ADDRESS(2^MID(A25,2,1)+2+(MID(A25,3,2)-1)*2^(MID(A25,2,1)+2),MID(A25,2,1)*4,,,A24))),"",IF(INDIRECT(ADDRESS(2^MID(A25,2,1)+2+(MID(A25,3,2)-1)*2^(MID(A25,2,1)+2),MID(A25,2,1)*4,,,A24))&gt;INDIRECT(ADDRESS(2^(1+MID(A25,2,1))+2^MID(A25,2,1)+2+(MID(A25,3,2)-1)*2^(MID(A25,2,1)+2),MID(A25,2,1)*4,,,A24)),INDIRECT(ADDRESS(2^(1+MID(A25,2,1))+2^MID(A25,2,1)+2+(MID(A25,3,2)-1)*2^(MID(A25,2,1)+2),MID(A25,2,1)*4-2,,,A24)),INDIRECT(ADDRESS(2^MID(A25,2,1)+2+(MID(A25,3,2)-1)*2^(MID(A25,2,1)+2),MID(A25,2,1)*4-2,,,A24)))),IF(LEFT(A24,1)="X",IFERROR(INDIRECT(ADDRESS(MATCH(A25,OFFSET(INDIRECT(ADDRESS(1,3,,,A24)),0,0,200,1),0),2,,,A24)),""),IFERROR(INDIRECT(ADDRESS(MATCH(A25,OFFSET(INDIRECT(ADDRESS(3,2,,,A24)),1,6+MAX(OFFSET(INDIRECT(ADDRESS(3,2,,,A24)),0,0,1,20)),2*MAX(OFFSET(INDIRECT(ADDRESS(3,2,,,A24)),0,0,1,20)),1),0)+3,3,,,A24)),"")))</f>
        <v>Курбанова</v>
      </c>
      <c r="C24" s="80"/>
      <c r="D24" s="33">
        <v>5</v>
      </c>
      <c r="E24" s="37"/>
      <c r="I24" s="36"/>
      <c r="M24" s="36"/>
    </row>
    <row r="25" spans="1:15" ht="15" customHeight="1">
      <c r="A25" s="23">
        <v>2</v>
      </c>
      <c r="I25" s="36"/>
      <c r="M25" s="36"/>
    </row>
    <row r="26" spans="1:15" ht="15" customHeight="1">
      <c r="A26" s="23"/>
      <c r="F26" s="26" t="s">
        <v>6</v>
      </c>
      <c r="H26" s="32"/>
      <c r="I26" s="36"/>
      <c r="J26" s="78" t="str">
        <f ca="1">IF(ISBLANK(H22),"",IF(H22&gt;H30,F22,F30))</f>
        <v>Жака</v>
      </c>
      <c r="K26" s="80"/>
      <c r="L26" s="33">
        <v>13</v>
      </c>
      <c r="M26" s="37"/>
    </row>
    <row r="27" spans="1:15" ht="15" customHeight="1">
      <c r="A27" s="23"/>
      <c r="I27" s="36"/>
    </row>
    <row r="28" spans="1:15" ht="15" customHeight="1">
      <c r="A28" s="23" t="s">
        <v>35</v>
      </c>
      <c r="B28" s="79" t="str">
        <f ca="1">IF(LEFT(A29,1)="-",IF(ISBLANK(INDIRECT(ADDRESS(2^MID(A29,2,1)+2+(MID(A29,3,2)-1)*2^(MID(A29,2,1)+2),MID(A29,2,1)*4,,,A28))),"",IF(INDIRECT(ADDRESS(2^MID(A29,2,1)+2+(MID(A29,3,2)-1)*2^(MID(A29,2,1)+2),MID(A29,2,1)*4,,,A28))&gt;INDIRECT(ADDRESS(2^(1+MID(A29,2,1))+2^MID(A29,2,1)+2+(MID(A29,3,2)-1)*2^(MID(A29,2,1)+2),MID(A29,2,1)*4,,,A28)),INDIRECT(ADDRESS(2^(1+MID(A29,2,1))+2^MID(A29,2,1)+2+(MID(A29,3,2)-1)*2^(MID(A29,2,1)+2),MID(A29,2,1)*4-2,,,A28)),INDIRECT(ADDRESS(2^MID(A29,2,1)+2+(MID(A29,3,2)-1)*2^(MID(A29,2,1)+2),MID(A29,2,1)*4-2,,,A28)))),IF(LEFT(A28,1)="X",IFERROR(INDIRECT(ADDRESS(MATCH(A29,OFFSET(INDIRECT(ADDRESS(1,3,,,A28)),0,0,200,1),0),2,,,A28)),""),IFERROR(INDIRECT(ADDRESS(MATCH(A29,OFFSET(INDIRECT(ADDRESS(3,2,,,A28)),1,6+MAX(OFFSET(INDIRECT(ADDRESS(3,2,,,A28)),0,0,1,20)),2*MAX(OFFSET(INDIRECT(ADDRESS(3,2,,,A28)),0,0,1,20)),1),0)+3,3,,,A28)),"")))</f>
        <v>Жака</v>
      </c>
      <c r="C28" s="80"/>
      <c r="D28" s="33">
        <v>12</v>
      </c>
      <c r="E28" s="34"/>
      <c r="I28" s="36"/>
    </row>
    <row r="29" spans="1:15" ht="15" customHeight="1">
      <c r="A29" s="23">
        <v>1</v>
      </c>
      <c r="E29" s="35"/>
      <c r="I29" s="36"/>
    </row>
    <row r="30" spans="1:15" ht="15" customHeight="1">
      <c r="A30" s="23"/>
      <c r="B30" s="26" t="s">
        <v>6</v>
      </c>
      <c r="C30" s="32"/>
      <c r="E30" s="36"/>
      <c r="F30" s="78" t="str">
        <f ca="1">IF(ISBLANK(D28),"",IF(D28&gt;D32,B28,B32))</f>
        <v>Жака</v>
      </c>
      <c r="G30" s="80"/>
      <c r="H30" s="33">
        <v>13</v>
      </c>
      <c r="I30" s="37"/>
    </row>
    <row r="31" spans="1:15" ht="15" customHeight="1">
      <c r="A31" s="23"/>
      <c r="E31" s="36"/>
    </row>
    <row r="32" spans="1:15" ht="15" customHeight="1">
      <c r="A32" s="23" t="s">
        <v>36</v>
      </c>
      <c r="B32" s="79" t="str">
        <f ca="1">IF(LEFT(A33,1)="-",IF(ISBLANK(INDIRECT(ADDRESS(2^MID(A33,2,1)+2+(MID(A33,3,2)-1)*2^(MID(A33,2,1)+2),MID(A33,2,1)*4,,,A32))),"",IF(INDIRECT(ADDRESS(2^MID(A33,2,1)+2+(MID(A33,3,2)-1)*2^(MID(A33,2,1)+2),MID(A33,2,1)*4,,,A32))&gt;INDIRECT(ADDRESS(2^(1+MID(A33,2,1))+2^MID(A33,2,1)+2+(MID(A33,3,2)-1)*2^(MID(A33,2,1)+2),MID(A33,2,1)*4,,,A32)),INDIRECT(ADDRESS(2^(1+MID(A33,2,1))+2^MID(A33,2,1)+2+(MID(A33,3,2)-1)*2^(MID(A33,2,1)+2),MID(A33,2,1)*4-2,,,A32)),INDIRECT(ADDRESS(2^MID(A33,2,1)+2+(MID(A33,3,2)-1)*2^(MID(A33,2,1)+2),MID(A33,2,1)*4-2,,,A32)))),IF(LEFT(A32,1)="X",IFERROR(INDIRECT(ADDRESS(MATCH(A33,OFFSET(INDIRECT(ADDRESS(1,3,,,A32)),0,0,200,1),0),2,,,A32)),""),IFERROR(INDIRECT(ADDRESS(MATCH(A33,OFFSET(INDIRECT(ADDRESS(3,2,,,A32)),1,6+MAX(OFFSET(INDIRECT(ADDRESS(3,2,,,A32)),0,0,1,20)),2*MAX(OFFSET(INDIRECT(ADDRESS(3,2,,,A32)),0,0,1,20)),1),0)+3,3,,,A32)),"")))</f>
        <v>Бирюкова</v>
      </c>
      <c r="C32" s="80"/>
      <c r="D32" s="33">
        <v>7</v>
      </c>
      <c r="E32" s="37"/>
    </row>
    <row r="33" spans="1:7">
      <c r="A33" s="23">
        <v>2</v>
      </c>
    </row>
    <row r="36" spans="1:7" ht="15" customHeight="1">
      <c r="A36" s="30" t="s">
        <v>11</v>
      </c>
      <c r="B36" s="79" t="str">
        <f ca="1">IF(ISBLANK(H6),"",IF(H6&gt;H14,F14,F6))</f>
        <v>Петраков</v>
      </c>
      <c r="C36" s="80"/>
      <c r="D36" s="33">
        <v>13</v>
      </c>
      <c r="E36" s="34"/>
      <c r="F36" s="81"/>
      <c r="G36" s="81"/>
    </row>
    <row r="37" spans="1:7" ht="15" customHeight="1">
      <c r="A37" s="30"/>
      <c r="E37" s="35"/>
    </row>
    <row r="38" spans="1:7" ht="15" customHeight="1">
      <c r="A38" s="30"/>
      <c r="B38" s="26" t="s">
        <v>6</v>
      </c>
      <c r="E38" s="36"/>
      <c r="F38" s="78" t="str">
        <f ca="1">IF(ISBLANK(D36),"",IF(D36&gt;D40,B36,B40))</f>
        <v>Петраков</v>
      </c>
      <c r="G38" s="79"/>
    </row>
    <row r="39" spans="1:7" ht="15" customHeight="1">
      <c r="A39" s="30"/>
      <c r="E39" s="36"/>
    </row>
    <row r="40" spans="1:7" ht="15" customHeight="1">
      <c r="A40" s="30"/>
      <c r="B40" s="79" t="str">
        <f ca="1">IF(ISBLANK(H22),"",IF(H22&gt;H30,F30,F22))</f>
        <v>Шапкин</v>
      </c>
      <c r="C40" s="80"/>
      <c r="D40" s="33">
        <v>2</v>
      </c>
      <c r="E40" s="37"/>
    </row>
  </sheetData>
  <mergeCells count="20">
    <mergeCell ref="B12:C12"/>
    <mergeCell ref="F14:G14"/>
    <mergeCell ref="B16:C16"/>
    <mergeCell ref="B1:K1"/>
    <mergeCell ref="B4:C4"/>
    <mergeCell ref="F6:G6"/>
    <mergeCell ref="B8:C8"/>
    <mergeCell ref="J10:K10"/>
    <mergeCell ref="N18:O18"/>
    <mergeCell ref="B20:C20"/>
    <mergeCell ref="F22:G22"/>
    <mergeCell ref="F38:G38"/>
    <mergeCell ref="B40:C40"/>
    <mergeCell ref="J26:K26"/>
    <mergeCell ref="B28:C28"/>
    <mergeCell ref="F30:G30"/>
    <mergeCell ref="B32:C32"/>
    <mergeCell ref="B36:C36"/>
    <mergeCell ref="F36:G36"/>
    <mergeCell ref="B24:C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A</vt:lpstr>
      <vt:lpstr>B</vt:lpstr>
      <vt:lpstr>C</vt:lpstr>
      <vt:lpstr>D</vt:lpstr>
      <vt:lpstr>Финал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Трофимов</cp:lastModifiedBy>
  <dcterms:created xsi:type="dcterms:W3CDTF">2024-06-23T07:00:27Z</dcterms:created>
  <dcterms:modified xsi:type="dcterms:W3CDTF">2024-06-23T19:06:01Z</dcterms:modified>
</cp:coreProperties>
</file>