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5ca4dde4c7e9dd/Документы/"/>
    </mc:Choice>
  </mc:AlternateContent>
  <xr:revisionPtr revIDLastSave="2" documentId="11_818C10AABD95930249D84A810071F02612D15C24" xr6:coauthVersionLast="47" xr6:coauthVersionMax="47" xr10:uidLastSave="{A5A136A8-8E9E-4C92-8A9F-E24FB66372E2}"/>
  <bookViews>
    <workbookView xWindow="-120" yWindow="-120" windowWidth="51840" windowHeight="21120" firstSheet="2" activeTab="6" xr2:uid="{00000000-000D-0000-FFFF-FFFF00000000}"/>
  </bookViews>
  <sheets>
    <sheet name="Регистрация" sheetId="11" r:id="rId1"/>
    <sheet name="Группа А" sheetId="1" r:id="rId2"/>
    <sheet name="Группа В" sheetId="2" r:id="rId3"/>
    <sheet name="Группа С" sheetId="3" r:id="rId4"/>
    <sheet name="Группа D" sheetId="4" r:id="rId5"/>
    <sheet name="Группа E" sheetId="5" r:id="rId6"/>
    <sheet name="Группа F" sheetId="6" r:id="rId7"/>
    <sheet name="Группа G" sheetId="7" r:id="rId8"/>
    <sheet name="Группа H" sheetId="8" r:id="rId9"/>
    <sheet name="Стык и Кубок А" sheetId="9" r:id="rId10"/>
    <sheet name="Кубок Б" sheetId="10" r:id="rId11"/>
  </sheets>
  <definedNames>
    <definedName name="_xlnm._FilterDatabase" localSheetId="0" hidden="1">Регистрация!$B$3:$B$38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0" l="1"/>
  <c r="B40" i="10" s="1"/>
  <c r="F38" i="10" s="1"/>
  <c r="F22" i="10"/>
  <c r="J26" i="10" s="1"/>
  <c r="F14" i="10"/>
  <c r="J10" i="10" s="1"/>
  <c r="N18" i="10" s="1"/>
  <c r="F6" i="10"/>
  <c r="B36" i="10" s="1"/>
  <c r="F62" i="9"/>
  <c r="J58" i="9" s="1"/>
  <c r="N50" i="9" s="1"/>
  <c r="F54" i="9"/>
  <c r="F46" i="9"/>
  <c r="J42" i="9" s="1"/>
  <c r="B72" i="9" s="1"/>
  <c r="F70" i="9" s="1"/>
  <c r="F38" i="9"/>
  <c r="R34" i="9"/>
  <c r="F30" i="9"/>
  <c r="J26" i="9"/>
  <c r="F22" i="9"/>
  <c r="N18" i="9"/>
  <c r="F14" i="9"/>
  <c r="J10" i="9"/>
  <c r="B68" i="9" s="1"/>
  <c r="F6" i="9"/>
  <c r="H21" i="7"/>
  <c r="C19" i="1"/>
  <c r="J6" i="2"/>
  <c r="G10" i="2"/>
  <c r="H17" i="8"/>
  <c r="C21" i="8"/>
  <c r="H22" i="2"/>
  <c r="C26" i="2"/>
  <c r="I4" i="5"/>
  <c r="H31" i="2"/>
  <c r="F10" i="1"/>
  <c r="F8" i="6"/>
  <c r="F8" i="2"/>
  <c r="F12" i="1"/>
  <c r="C17" i="6"/>
  <c r="G10" i="5"/>
  <c r="H20" i="8"/>
  <c r="G8" i="3"/>
  <c r="C16" i="7"/>
  <c r="C19" i="2"/>
  <c r="I4" i="8"/>
  <c r="G8" i="4"/>
  <c r="C35" i="3"/>
  <c r="H10" i="7"/>
  <c r="H20" i="7"/>
  <c r="C17" i="7"/>
  <c r="C30" i="1"/>
  <c r="C17" i="8"/>
  <c r="C19" i="5"/>
  <c r="H12" i="2"/>
  <c r="J7" i="2"/>
  <c r="C30" i="4"/>
  <c r="C20" i="7"/>
  <c r="G4" i="4"/>
  <c r="H30" i="4"/>
  <c r="H23" i="4"/>
  <c r="H22" i="5"/>
  <c r="H35" i="4"/>
  <c r="G10" i="7"/>
  <c r="F10" i="5"/>
  <c r="F11" i="5" s="1"/>
  <c r="C24" i="8"/>
  <c r="C23" i="3"/>
  <c r="C26" i="1"/>
  <c r="H17" i="6"/>
  <c r="G8" i="6"/>
  <c r="C31" i="4"/>
  <c r="I12" i="3"/>
  <c r="H19" i="5"/>
  <c r="F6" i="5"/>
  <c r="J8" i="1"/>
  <c r="I13" i="3"/>
  <c r="G8" i="8"/>
  <c r="F6" i="6"/>
  <c r="G4" i="2"/>
  <c r="F12" i="5"/>
  <c r="F13" i="5" s="1"/>
  <c r="C16" i="6"/>
  <c r="H6" i="1"/>
  <c r="J9" i="1"/>
  <c r="H19" i="3"/>
  <c r="C21" i="7"/>
  <c r="F6" i="3"/>
  <c r="J8" i="5"/>
  <c r="C34" i="2"/>
  <c r="H16" i="6"/>
  <c r="I4" i="4"/>
  <c r="I8" i="8"/>
  <c r="I8" i="3"/>
  <c r="H24" i="8"/>
  <c r="C26" i="4"/>
  <c r="J8" i="2"/>
  <c r="F12" i="3"/>
  <c r="J10" i="4"/>
  <c r="H27" i="3"/>
  <c r="H16" i="7"/>
  <c r="I12" i="2"/>
  <c r="J10" i="5"/>
  <c r="C27" i="2"/>
  <c r="H18" i="3"/>
  <c r="H4" i="4"/>
  <c r="C27" i="4"/>
  <c r="C18" i="4"/>
  <c r="G10" i="3"/>
  <c r="H21" i="6"/>
  <c r="F10" i="7"/>
  <c r="C34" i="5"/>
  <c r="J6" i="1"/>
  <c r="J7" i="1" s="1"/>
  <c r="H17" i="7"/>
  <c r="C31" i="2"/>
  <c r="I5" i="8"/>
  <c r="G12" i="3"/>
  <c r="H6" i="5"/>
  <c r="I5" i="4"/>
  <c r="H10" i="1"/>
  <c r="C31" i="1"/>
  <c r="C25" i="6"/>
  <c r="J10" i="3"/>
  <c r="C35" i="1"/>
  <c r="H34" i="5"/>
  <c r="C22" i="1"/>
  <c r="H6" i="2"/>
  <c r="H26" i="1"/>
  <c r="F10" i="3"/>
  <c r="I12" i="5"/>
  <c r="H25" i="7"/>
  <c r="H10" i="4"/>
  <c r="H11" i="4" s="1"/>
  <c r="C27" i="1"/>
  <c r="H10" i="5"/>
  <c r="H26" i="4"/>
  <c r="H4" i="3"/>
  <c r="I6" i="1"/>
  <c r="H27" i="4"/>
  <c r="C19" i="4"/>
  <c r="H26" i="3"/>
  <c r="H12" i="4"/>
  <c r="J4" i="2"/>
  <c r="J8" i="4"/>
  <c r="J6" i="3"/>
  <c r="H30" i="5"/>
  <c r="I8" i="4"/>
  <c r="H22" i="4"/>
  <c r="G8" i="5"/>
  <c r="F10" i="2"/>
  <c r="I6" i="5"/>
  <c r="F9" i="6"/>
  <c r="F10" i="8"/>
  <c r="I8" i="5"/>
  <c r="I9" i="5" s="1"/>
  <c r="H10" i="3"/>
  <c r="I8" i="2"/>
  <c r="H34" i="2"/>
  <c r="G4" i="8"/>
  <c r="G5" i="8" s="1"/>
  <c r="I12" i="4"/>
  <c r="H12" i="5"/>
  <c r="F10" i="6"/>
  <c r="I9" i="2"/>
  <c r="H23" i="1"/>
  <c r="C22" i="5"/>
  <c r="H10" i="2"/>
  <c r="I6" i="6"/>
  <c r="C18" i="2"/>
  <c r="H30" i="1"/>
  <c r="C18" i="1"/>
  <c r="H18" i="4"/>
  <c r="I8" i="1"/>
  <c r="J8" i="3"/>
  <c r="F8" i="3"/>
  <c r="H34" i="3"/>
  <c r="I8" i="7"/>
  <c r="H35" i="2"/>
  <c r="C34" i="3"/>
  <c r="H35" i="3"/>
  <c r="F12" i="2"/>
  <c r="I4" i="2"/>
  <c r="C18" i="5"/>
  <c r="G12" i="1"/>
  <c r="C20" i="8"/>
  <c r="H25" i="6"/>
  <c r="F12" i="4"/>
  <c r="I4" i="3"/>
  <c r="I5" i="3" s="1"/>
  <c r="C30" i="5"/>
  <c r="I4" i="1"/>
  <c r="C16" i="8"/>
  <c r="G4" i="1"/>
  <c r="F6" i="2"/>
  <c r="H4" i="2"/>
  <c r="H12" i="1"/>
  <c r="H13" i="1" s="1"/>
  <c r="H26" i="2"/>
  <c r="F13" i="4"/>
  <c r="C31" i="3"/>
  <c r="H23" i="5"/>
  <c r="J11" i="3"/>
  <c r="I9" i="8"/>
  <c r="J10" i="2"/>
  <c r="C22" i="4"/>
  <c r="C19" i="3"/>
  <c r="H19" i="4"/>
  <c r="C24" i="6"/>
  <c r="I6" i="3"/>
  <c r="J9" i="4"/>
  <c r="C35" i="5"/>
  <c r="C20" i="6"/>
  <c r="H23" i="3"/>
  <c r="F8" i="7"/>
  <c r="C24" i="7"/>
  <c r="F6" i="4"/>
  <c r="H21" i="8"/>
  <c r="C23" i="5"/>
  <c r="H6" i="8"/>
  <c r="G4" i="3"/>
  <c r="H18" i="1"/>
  <c r="J6" i="5"/>
  <c r="F8" i="5"/>
  <c r="H34" i="1"/>
  <c r="F8" i="8"/>
  <c r="C35" i="4"/>
  <c r="H31" i="5"/>
  <c r="H10" i="8"/>
  <c r="H11" i="8" s="1"/>
  <c r="C18" i="3"/>
  <c r="G5" i="1"/>
  <c r="G4" i="7"/>
  <c r="H16" i="8"/>
  <c r="H6" i="3"/>
  <c r="J11" i="4"/>
  <c r="H6" i="6"/>
  <c r="I6" i="7"/>
  <c r="H11" i="5"/>
  <c r="G5" i="2"/>
  <c r="H20" i="6"/>
  <c r="H4" i="6"/>
  <c r="H4" i="8"/>
  <c r="C30" i="3"/>
  <c r="F10" i="4"/>
  <c r="F11" i="4" s="1"/>
  <c r="F8" i="1"/>
  <c r="G4" i="5"/>
  <c r="G10" i="6"/>
  <c r="G11" i="6" s="1"/>
  <c r="I4" i="7"/>
  <c r="I8" i="6"/>
  <c r="H30" i="3"/>
  <c r="H31" i="4"/>
  <c r="C22" i="3"/>
  <c r="I13" i="4"/>
  <c r="C31" i="5"/>
  <c r="G5" i="7"/>
  <c r="H10" i="6"/>
  <c r="J6" i="4"/>
  <c r="F13" i="3"/>
  <c r="H27" i="1"/>
  <c r="G12" i="5"/>
  <c r="J4" i="5"/>
  <c r="C23" i="1"/>
  <c r="C25" i="7"/>
  <c r="J4" i="3"/>
  <c r="C26" i="5"/>
  <c r="I6" i="2"/>
  <c r="I7" i="2" s="1"/>
  <c r="C30" i="2"/>
  <c r="H24" i="6"/>
  <c r="J4" i="4"/>
  <c r="G9" i="6"/>
  <c r="H35" i="5"/>
  <c r="G10" i="4"/>
  <c r="G11" i="4" s="1"/>
  <c r="H31" i="3"/>
  <c r="C23" i="2"/>
  <c r="H24" i="7"/>
  <c r="I6" i="8"/>
  <c r="I7" i="8" s="1"/>
  <c r="H27" i="5"/>
  <c r="H31" i="1"/>
  <c r="I13" i="5"/>
  <c r="C34" i="4"/>
  <c r="I4" i="6"/>
  <c r="C34" i="1"/>
  <c r="H4" i="7"/>
  <c r="G12" i="2"/>
  <c r="C23" i="4"/>
  <c r="C22" i="2"/>
  <c r="H30" i="2"/>
  <c r="H4" i="5"/>
  <c r="G8" i="2"/>
  <c r="H26" i="5"/>
  <c r="C21" i="6"/>
  <c r="H35" i="1"/>
  <c r="G10" i="8"/>
  <c r="I6" i="4"/>
  <c r="H18" i="5"/>
  <c r="C27" i="5"/>
  <c r="I12" i="1"/>
  <c r="F6" i="7"/>
  <c r="F8" i="4"/>
  <c r="H22" i="1"/>
  <c r="C25" i="8"/>
  <c r="H27" i="2"/>
  <c r="G10" i="1"/>
  <c r="G11" i="1" s="1"/>
  <c r="F6" i="8"/>
  <c r="H19" i="2"/>
  <c r="C27" i="3"/>
  <c r="G8" i="7"/>
  <c r="H22" i="3"/>
  <c r="H19" i="1"/>
  <c r="H34" i="4"/>
  <c r="G8" i="1"/>
  <c r="C26" i="3"/>
  <c r="H25" i="8"/>
  <c r="H6" i="7"/>
  <c r="H23" i="2"/>
  <c r="H18" i="2"/>
  <c r="H6" i="4"/>
  <c r="H12" i="3"/>
  <c r="G4" i="6"/>
  <c r="H4" i="1"/>
  <c r="C35" i="2"/>
  <c r="I7" i="6"/>
  <c r="G12" i="4"/>
  <c r="G13" i="4" s="1"/>
  <c r="L11" i="4" l="1"/>
  <c r="K10" i="4"/>
  <c r="F7" i="8"/>
  <c r="I7" i="5"/>
  <c r="H11" i="1"/>
  <c r="F6" i="1"/>
  <c r="J7" i="4"/>
  <c r="H7" i="1"/>
  <c r="G9" i="2"/>
  <c r="F7" i="6"/>
  <c r="H7" i="6"/>
  <c r="G13" i="1"/>
  <c r="G9" i="1"/>
  <c r="H5" i="7"/>
  <c r="G5" i="3"/>
  <c r="I7" i="1"/>
  <c r="F7" i="4"/>
  <c r="F11" i="8"/>
  <c r="I9" i="6"/>
  <c r="H11" i="2"/>
  <c r="H7" i="7"/>
  <c r="G9" i="8"/>
  <c r="H5" i="6"/>
  <c r="F9" i="2"/>
  <c r="H5" i="8"/>
  <c r="F13" i="2"/>
  <c r="G11" i="2"/>
  <c r="H13" i="3"/>
  <c r="I5" i="7"/>
  <c r="J5" i="5"/>
  <c r="F7" i="2"/>
  <c r="G9" i="5"/>
  <c r="G11" i="3"/>
  <c r="I5" i="6"/>
  <c r="I9" i="7"/>
  <c r="G5" i="6"/>
  <c r="I7" i="4"/>
  <c r="F7" i="5"/>
  <c r="F7" i="7"/>
  <c r="I9" i="3"/>
  <c r="I5" i="2"/>
  <c r="H7" i="2"/>
  <c r="J5" i="3"/>
  <c r="G5" i="5"/>
  <c r="F9" i="3"/>
  <c r="F9" i="8"/>
  <c r="J9" i="3"/>
  <c r="G11" i="5"/>
  <c r="I13" i="1"/>
  <c r="F7" i="3"/>
  <c r="J10" i="1"/>
  <c r="F9" i="5"/>
  <c r="G11" i="8"/>
  <c r="H11" i="3"/>
  <c r="J7" i="3"/>
  <c r="I5" i="5"/>
  <c r="G13" i="5"/>
  <c r="J11" i="2"/>
  <c r="H7" i="8"/>
  <c r="G9" i="7"/>
  <c r="H7" i="5"/>
  <c r="G13" i="3"/>
  <c r="H7" i="3"/>
  <c r="F9" i="4"/>
  <c r="F11" i="3"/>
  <c r="H5" i="1"/>
  <c r="F13" i="1"/>
  <c r="G13" i="2"/>
  <c r="I9" i="4"/>
  <c r="I13" i="2"/>
  <c r="H7" i="4"/>
  <c r="F11" i="7"/>
  <c r="J9" i="2"/>
  <c r="F11" i="6"/>
  <c r="G9" i="4"/>
  <c r="J5" i="2"/>
  <c r="F9" i="1"/>
  <c r="I9" i="1"/>
  <c r="H13" i="5"/>
  <c r="I7" i="3"/>
  <c r="H5" i="5"/>
  <c r="G9" i="3"/>
  <c r="G5" i="4"/>
  <c r="J5" i="4"/>
  <c r="J4" i="1"/>
  <c r="H5" i="4"/>
  <c r="J7" i="5"/>
  <c r="F9" i="7"/>
  <c r="J11" i="5"/>
  <c r="J9" i="5"/>
  <c r="H11" i="6"/>
  <c r="H5" i="2"/>
  <c r="F11" i="2"/>
  <c r="F11" i="1"/>
  <c r="G11" i="7"/>
  <c r="H5" i="3"/>
  <c r="H11" i="7"/>
  <c r="I7" i="7"/>
  <c r="I5" i="1"/>
  <c r="H13" i="2"/>
  <c r="H13" i="4"/>
  <c r="K12" i="1" l="1"/>
  <c r="L13" i="1"/>
  <c r="L11" i="5"/>
  <c r="K10" i="5"/>
  <c r="J4" i="8"/>
  <c r="K5" i="8"/>
  <c r="J8" i="6"/>
  <c r="K9" i="6"/>
  <c r="K5" i="7"/>
  <c r="J4" i="7"/>
  <c r="J10" i="7"/>
  <c r="K11" i="7"/>
  <c r="K7" i="6"/>
  <c r="J6" i="6"/>
  <c r="K12" i="2"/>
  <c r="L13" i="2"/>
  <c r="L5" i="2"/>
  <c r="K4" i="2"/>
  <c r="K12" i="4"/>
  <c r="L13" i="4"/>
  <c r="J10" i="6"/>
  <c r="K11" i="6"/>
  <c r="J4" i="6"/>
  <c r="K5" i="6"/>
  <c r="K4" i="4"/>
  <c r="L5" i="4"/>
  <c r="K6" i="5"/>
  <c r="L7" i="5"/>
  <c r="K9" i="7"/>
  <c r="J8" i="7"/>
  <c r="L13" i="5"/>
  <c r="K12" i="5"/>
  <c r="K7" i="8"/>
  <c r="J6" i="8"/>
  <c r="L11" i="2"/>
  <c r="K10" i="2"/>
  <c r="K6" i="3"/>
  <c r="L7" i="3"/>
  <c r="L9" i="4"/>
  <c r="K8" i="4"/>
  <c r="K4" i="3"/>
  <c r="L5" i="3"/>
  <c r="L7" i="4"/>
  <c r="K6" i="4"/>
  <c r="K8" i="2"/>
  <c r="L9" i="2"/>
  <c r="K10" i="3"/>
  <c r="L11" i="3"/>
  <c r="L13" i="3"/>
  <c r="K12" i="3"/>
  <c r="J8" i="8"/>
  <c r="K9" i="8"/>
  <c r="K4" i="5"/>
  <c r="L5" i="5"/>
  <c r="K7" i="7"/>
  <c r="J6" i="7"/>
  <c r="K11" i="8"/>
  <c r="J10" i="8"/>
  <c r="K8" i="3"/>
  <c r="L9" i="3"/>
  <c r="L9" i="5"/>
  <c r="K8" i="5"/>
  <c r="K8" i="1"/>
  <c r="L9" i="1"/>
  <c r="L7" i="2"/>
  <c r="K6" i="2"/>
  <c r="J11" i="1"/>
  <c r="F7" i="1"/>
  <c r="J5" i="1"/>
  <c r="L5" i="1" l="1"/>
  <c r="K4" i="1"/>
  <c r="K6" i="1"/>
  <c r="L7" i="1"/>
  <c r="K10" i="1"/>
  <c r="L11" i="1"/>
</calcChain>
</file>

<file path=xl/sharedStrings.xml><?xml version="1.0" encoding="utf-8"?>
<sst xmlns="http://schemas.openxmlformats.org/spreadsheetml/2006/main" count="397" uniqueCount="145">
  <si>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</si>
  <si>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</si>
  <si>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</si>
  <si>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</si>
  <si>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</si>
  <si>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</si>
  <si>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</si>
  <si>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</si>
  <si>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</si>
  <si>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</si>
  <si>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</si>
  <si>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Группа А</t>
  </si>
  <si>
    <t>Группа В</t>
  </si>
  <si>
    <t>Группа С</t>
  </si>
  <si>
    <t>Группа D</t>
  </si>
  <si>
    <t>Группа E</t>
  </si>
  <si>
    <t>Группа F</t>
  </si>
  <si>
    <t>Группа G</t>
  </si>
  <si>
    <t>Группа H</t>
  </si>
  <si>
    <t>Кубок Б</t>
  </si>
  <si>
    <t>Стыковые игры и Кубок А</t>
  </si>
  <si>
    <t>Бугите, Царегородцев</t>
  </si>
  <si>
    <t>Мурашова, Воронов</t>
  </si>
  <si>
    <t>Большакова, Капов</t>
  </si>
  <si>
    <t>Алкина, Федотовский</t>
  </si>
  <si>
    <t>Соколова, Филатов</t>
  </si>
  <si>
    <t>Сапронова, Соколовский</t>
  </si>
  <si>
    <t>Бирюкова, Мишин</t>
  </si>
  <si>
    <t>Коновалова, Петраков</t>
  </si>
  <si>
    <t>Мирошниченко, Догадин</t>
  </si>
  <si>
    <t>Коппа, Ницинский</t>
  </si>
  <si>
    <t>Петрушко Ю и А</t>
  </si>
  <si>
    <t>Франк Н и Н</t>
  </si>
  <si>
    <t>Таратина, Земцов</t>
  </si>
  <si>
    <t>Лютова, Галдин</t>
  </si>
  <si>
    <t>Савченко, Бейгер</t>
  </si>
  <si>
    <t>Кузнецова, Давыдов</t>
  </si>
  <si>
    <t>Зимина, Большаков</t>
  </si>
  <si>
    <t>Акулова, Осокин</t>
  </si>
  <si>
    <t>Дурынчева, Дурницын</t>
  </si>
  <si>
    <t>Головко, Гришков</t>
  </si>
  <si>
    <t>Трушина, Вдовенко</t>
  </si>
  <si>
    <t>Кирменская, Вахрушев</t>
  </si>
  <si>
    <t>Тюрина, Данилов</t>
  </si>
  <si>
    <t>Тихомирова, Глуховский</t>
  </si>
  <si>
    <t>Хафизова, Тарасов</t>
  </si>
  <si>
    <t>Проценко, Горячев</t>
  </si>
  <si>
    <t>Лукьянова, Тихонов</t>
  </si>
  <si>
    <t>Бублик, Базарев</t>
  </si>
  <si>
    <t>Крошилова, Зимин</t>
  </si>
  <si>
    <t>Агапова, Агапов</t>
  </si>
  <si>
    <t>Артюхина, Гулинин</t>
  </si>
  <si>
    <t>Грачанац, Чашин</t>
  </si>
  <si>
    <t>Чекмарёва, Лямунов</t>
  </si>
  <si>
    <t>Лютикова, Лютиков</t>
  </si>
  <si>
    <t>Воробьёва, Северов</t>
  </si>
  <si>
    <t>Скляр, Кравцов</t>
  </si>
  <si>
    <t>A1</t>
  </si>
  <si>
    <t>B2</t>
  </si>
  <si>
    <t>C1</t>
  </si>
  <si>
    <t>D2</t>
  </si>
  <si>
    <t>E1</t>
  </si>
  <si>
    <t>F2</t>
  </si>
  <si>
    <t>G1</t>
  </si>
  <si>
    <t>H2</t>
  </si>
  <si>
    <t>H1</t>
  </si>
  <si>
    <t>G2</t>
  </si>
  <si>
    <t>F1</t>
  </si>
  <si>
    <t>E2</t>
  </si>
  <si>
    <t>D1</t>
  </si>
  <si>
    <t>C2</t>
  </si>
  <si>
    <t>B1</t>
  </si>
  <si>
    <t>A2</t>
  </si>
  <si>
    <t>A1/B2</t>
  </si>
  <si>
    <t>C1/D2</t>
  </si>
  <si>
    <t>E1/F2</t>
  </si>
  <si>
    <t>G1/H2</t>
  </si>
  <si>
    <t>H1/G2</t>
  </si>
  <si>
    <t>F1/E2</t>
  </si>
  <si>
    <t>D1/C2</t>
  </si>
  <si>
    <t>B1/A2</t>
  </si>
  <si>
    <r>
      <t xml:space="preserve">Карепова, Новиков (утро сб) 41+28 </t>
    </r>
    <r>
      <rPr>
        <b/>
        <sz val="14"/>
        <color theme="1"/>
        <rFont val="Times New Roman"/>
        <family val="1"/>
        <charset val="204"/>
      </rPr>
      <t>69</t>
    </r>
  </si>
  <si>
    <r>
      <t xml:space="preserve">Бирюкова, Мишин (утро сб) 68+81 </t>
    </r>
    <r>
      <rPr>
        <b/>
        <sz val="14"/>
        <color theme="1"/>
        <rFont val="Times New Roman"/>
        <family val="1"/>
        <charset val="204"/>
      </rPr>
      <t>149</t>
    </r>
  </si>
  <si>
    <r>
      <t xml:space="preserve">Коновалова, Петраков (утро сб) 53+15 </t>
    </r>
    <r>
      <rPr>
        <b/>
        <sz val="14"/>
        <color theme="1"/>
        <rFont val="Times New Roman"/>
        <family val="1"/>
        <charset val="204"/>
      </rPr>
      <t>68</t>
    </r>
  </si>
  <si>
    <r>
      <t xml:space="preserve">Франк Надежда и Николай (утро сб) 8+0 </t>
    </r>
    <r>
      <rPr>
        <b/>
        <sz val="14"/>
        <color theme="1"/>
        <rFont val="Times New Roman"/>
        <family val="1"/>
        <charset val="204"/>
      </rPr>
      <t>8</t>
    </r>
  </si>
  <si>
    <r>
      <t xml:space="preserve">Таратина, Земцов (утро сб) 45+39 </t>
    </r>
    <r>
      <rPr>
        <b/>
        <sz val="14"/>
        <color theme="1"/>
        <rFont val="Times New Roman"/>
        <family val="1"/>
        <charset val="204"/>
      </rPr>
      <t>84</t>
    </r>
  </si>
  <si>
    <r>
      <t xml:space="preserve">Коппа, Ницинский (утро сб) 55+16 </t>
    </r>
    <r>
      <rPr>
        <b/>
        <sz val="14"/>
        <color theme="1"/>
        <rFont val="Times New Roman"/>
        <family val="1"/>
        <charset val="204"/>
      </rPr>
      <t>71</t>
    </r>
  </si>
  <si>
    <r>
      <t xml:space="preserve">Большакова, Капов (утро сб) 84+48 </t>
    </r>
    <r>
      <rPr>
        <b/>
        <sz val="14"/>
        <color theme="1"/>
        <rFont val="Times New Roman"/>
        <family val="1"/>
        <charset val="204"/>
      </rPr>
      <t>132</t>
    </r>
  </si>
  <si>
    <r>
      <t xml:space="preserve">Бугите, Царегородцев (утро сб) 0+32 </t>
    </r>
    <r>
      <rPr>
        <b/>
        <sz val="14"/>
        <color theme="1"/>
        <rFont val="Times New Roman"/>
        <family val="1"/>
        <charset val="204"/>
      </rPr>
      <t>32</t>
    </r>
  </si>
  <si>
    <r>
      <t xml:space="preserve">Зимина, Большаков 55+64 </t>
    </r>
    <r>
      <rPr>
        <b/>
        <sz val="14"/>
        <color theme="1"/>
        <rFont val="Times New Roman"/>
        <family val="1"/>
        <charset val="204"/>
      </rPr>
      <t>119</t>
    </r>
  </si>
  <si>
    <r>
      <t xml:space="preserve">Акулова, Осокин (вечер) 28+61 </t>
    </r>
    <r>
      <rPr>
        <b/>
        <sz val="14"/>
        <color theme="1"/>
        <rFont val="Times New Roman"/>
        <family val="1"/>
        <charset val="204"/>
      </rPr>
      <t>89</t>
    </r>
  </si>
  <si>
    <r>
      <t xml:space="preserve">Тихомирова, Глуховский (вечер) 0+19 </t>
    </r>
    <r>
      <rPr>
        <b/>
        <sz val="14"/>
        <color theme="1"/>
        <rFont val="Times New Roman"/>
        <family val="1"/>
        <charset val="204"/>
      </rPr>
      <t>19</t>
    </r>
  </si>
  <si>
    <r>
      <t xml:space="preserve">Трушина, Вдовенко (вечер) 6+0 </t>
    </r>
    <r>
      <rPr>
        <b/>
        <sz val="14"/>
        <color theme="1"/>
        <rFont val="Times New Roman"/>
        <family val="1"/>
        <charset val="204"/>
      </rPr>
      <t>6</t>
    </r>
  </si>
  <si>
    <t>Хафизова, Тарасов (утро вскр) 66+48 114</t>
  </si>
  <si>
    <r>
      <t xml:space="preserve">Кирменская, Вахрушев (вечер) 49+83 </t>
    </r>
    <r>
      <rPr>
        <b/>
        <sz val="14"/>
        <color theme="1"/>
        <rFont val="Times New Roman"/>
        <family val="1"/>
        <charset val="204"/>
      </rPr>
      <t>132</t>
    </r>
  </si>
  <si>
    <r>
      <t xml:space="preserve">Мурашова, Воронов (утро вскр) 81+74 </t>
    </r>
    <r>
      <rPr>
        <b/>
        <sz val="14"/>
        <color theme="1"/>
        <rFont val="Times New Roman"/>
        <family val="1"/>
        <charset val="204"/>
      </rPr>
      <t>155</t>
    </r>
  </si>
  <si>
    <r>
      <t xml:space="preserve">Агапова Кристина, Агапов Александр (утро вскр) 0+32 </t>
    </r>
    <r>
      <rPr>
        <b/>
        <sz val="14"/>
        <color theme="1"/>
        <rFont val="Times New Roman"/>
        <family val="1"/>
        <charset val="204"/>
      </rPr>
      <t>32</t>
    </r>
  </si>
  <si>
    <r>
      <t xml:space="preserve">Чекмарёва, Лямунов (утро вскр) 99+97 </t>
    </r>
    <r>
      <rPr>
        <b/>
        <sz val="14"/>
        <color theme="1"/>
        <rFont val="Times New Roman"/>
        <family val="1"/>
        <charset val="204"/>
      </rPr>
      <t>196</t>
    </r>
  </si>
  <si>
    <r>
      <t xml:space="preserve">Лютикова, Лютиков (утро вскр) 0+9 </t>
    </r>
    <r>
      <rPr>
        <b/>
        <sz val="14"/>
        <color theme="1"/>
        <rFont val="Times New Roman"/>
        <family val="1"/>
        <charset val="204"/>
      </rPr>
      <t>9</t>
    </r>
  </si>
  <si>
    <r>
      <t xml:space="preserve">Артюхина, Гулинин (утро вскр) 84+87 </t>
    </r>
    <r>
      <rPr>
        <b/>
        <sz val="14"/>
        <color theme="1"/>
        <rFont val="Times New Roman"/>
        <family val="1"/>
        <charset val="204"/>
      </rPr>
      <t>171</t>
    </r>
  </si>
  <si>
    <r>
      <t xml:space="preserve">Крошилова, Зимин (утро вскр) 81+64 </t>
    </r>
    <r>
      <rPr>
        <b/>
        <sz val="14"/>
        <color theme="1"/>
        <rFont val="Times New Roman"/>
        <family val="1"/>
        <charset val="204"/>
      </rPr>
      <t>145</t>
    </r>
  </si>
  <si>
    <r>
      <t xml:space="preserve">Бублик, Базарев (утро вскр) 52+26 </t>
    </r>
    <r>
      <rPr>
        <b/>
        <sz val="14"/>
        <color theme="1"/>
        <rFont val="Times New Roman"/>
        <family val="1"/>
        <charset val="204"/>
      </rPr>
      <t>78</t>
    </r>
  </si>
  <si>
    <r>
      <t xml:space="preserve">Грачанац, Чашин (утро вскр) 0+0 </t>
    </r>
    <r>
      <rPr>
        <b/>
        <sz val="14"/>
        <color theme="1"/>
        <rFont val="Times New Roman"/>
        <family val="1"/>
        <charset val="204"/>
      </rPr>
      <t>0</t>
    </r>
  </si>
  <si>
    <r>
      <t xml:space="preserve">Скляр, Кравцов (утро вскр) 25+43 </t>
    </r>
    <r>
      <rPr>
        <b/>
        <sz val="14"/>
        <color theme="1"/>
        <rFont val="Times New Roman"/>
        <family val="1"/>
        <charset val="204"/>
      </rPr>
      <t>68</t>
    </r>
  </si>
  <si>
    <r>
      <t xml:space="preserve">Алкина, Федотовский (утро сб) 55+36 </t>
    </r>
    <r>
      <rPr>
        <b/>
        <sz val="14"/>
        <color theme="1"/>
        <rFont val="Times New Roman"/>
        <family val="1"/>
        <charset val="204"/>
      </rPr>
      <t>91</t>
    </r>
  </si>
  <si>
    <r>
      <t xml:space="preserve">Воробьева, Северов (утро вскр) 77+68 </t>
    </r>
    <r>
      <rPr>
        <b/>
        <sz val="14"/>
        <color theme="1"/>
        <rFont val="Times New Roman"/>
        <family val="1"/>
        <charset val="204"/>
      </rPr>
      <t>145</t>
    </r>
  </si>
  <si>
    <r>
      <t xml:space="preserve">Головко, Гришков 60+32 </t>
    </r>
    <r>
      <rPr>
        <b/>
        <sz val="14"/>
        <color theme="1"/>
        <rFont val="Times New Roman"/>
        <family val="1"/>
        <charset val="204"/>
      </rPr>
      <t>92</t>
    </r>
  </si>
  <si>
    <r>
      <t xml:space="preserve">Дурынчева, Дурницын 0+0 </t>
    </r>
    <r>
      <rPr>
        <b/>
        <sz val="14"/>
        <color theme="1"/>
        <rFont val="Times New Roman"/>
        <family val="1"/>
        <charset val="204"/>
      </rPr>
      <t>0</t>
    </r>
  </si>
  <si>
    <r>
      <t xml:space="preserve">Кузнецова, Давыдов 0+9 </t>
    </r>
    <r>
      <rPr>
        <b/>
        <sz val="14"/>
        <color theme="1"/>
        <rFont val="Times New Roman"/>
        <family val="1"/>
        <charset val="204"/>
      </rPr>
      <t>9</t>
    </r>
  </si>
  <si>
    <r>
      <t xml:space="preserve">Лукьянова, Тихонов (утро вскр) 50+62 </t>
    </r>
    <r>
      <rPr>
        <b/>
        <sz val="14"/>
        <color theme="1"/>
        <rFont val="Times New Roman"/>
        <family val="1"/>
        <charset val="204"/>
      </rPr>
      <t>112</t>
    </r>
  </si>
  <si>
    <r>
      <t xml:space="preserve">Лютова, Галдин (утро сб) 0+0 </t>
    </r>
    <r>
      <rPr>
        <b/>
        <sz val="14"/>
        <color theme="1"/>
        <rFont val="Times New Roman"/>
        <family val="1"/>
        <charset val="204"/>
      </rPr>
      <t>0</t>
    </r>
  </si>
  <si>
    <r>
      <t xml:space="preserve">Мирошниченко, Догадин (утро сб) 51+76 </t>
    </r>
    <r>
      <rPr>
        <b/>
        <sz val="14"/>
        <color theme="1"/>
        <rFont val="Times New Roman"/>
        <family val="1"/>
        <charset val="204"/>
      </rPr>
      <t>127</t>
    </r>
  </si>
  <si>
    <r>
      <t xml:space="preserve">Петрушко Юля и Алексей (утро сб) 48+62 </t>
    </r>
    <r>
      <rPr>
        <b/>
        <sz val="14"/>
        <color theme="1"/>
        <rFont val="Times New Roman"/>
        <family val="1"/>
        <charset val="204"/>
      </rPr>
      <t>110</t>
    </r>
  </si>
  <si>
    <r>
      <t xml:space="preserve">Проценко, Горячев 0+0 </t>
    </r>
    <r>
      <rPr>
        <b/>
        <sz val="14"/>
        <color theme="1"/>
        <rFont val="Times New Roman"/>
        <family val="1"/>
        <charset val="204"/>
      </rPr>
      <t>0</t>
    </r>
  </si>
  <si>
    <r>
      <t xml:space="preserve">Савченко, Бейгер 71+55 </t>
    </r>
    <r>
      <rPr>
        <b/>
        <sz val="14"/>
        <color theme="1"/>
        <rFont val="Times New Roman"/>
        <family val="1"/>
        <charset val="204"/>
      </rPr>
      <t>126</t>
    </r>
  </si>
  <si>
    <r>
      <t xml:space="preserve">Сапронова, Соколовский 0+0 </t>
    </r>
    <r>
      <rPr>
        <b/>
        <sz val="14"/>
        <color theme="1"/>
        <rFont val="Times New Roman"/>
        <family val="1"/>
        <charset val="204"/>
      </rPr>
      <t>0</t>
    </r>
  </si>
  <si>
    <r>
      <t xml:space="preserve">Соколова, Филатов (утро сб) 71+21 </t>
    </r>
    <r>
      <rPr>
        <b/>
        <sz val="14"/>
        <color theme="1"/>
        <rFont val="Times New Roman"/>
        <family val="1"/>
        <charset val="204"/>
      </rPr>
      <t>92</t>
    </r>
  </si>
  <si>
    <r>
      <t xml:space="preserve">Тюрина, Данилов (вечер) 0+0 </t>
    </r>
    <r>
      <rPr>
        <b/>
        <sz val="14"/>
        <color theme="1"/>
        <rFont val="Times New Roman"/>
        <family val="1"/>
        <charset val="204"/>
      </rPr>
      <t>0</t>
    </r>
  </si>
  <si>
    <t>В</t>
  </si>
  <si>
    <t>Т</t>
  </si>
  <si>
    <t>О</t>
  </si>
  <si>
    <t>Р</t>
  </si>
  <si>
    <t>Й</t>
  </si>
  <si>
    <t>П</t>
  </si>
  <si>
    <t>К</t>
  </si>
  <si>
    <t>Е</t>
  </si>
  <si>
    <t>Ы</t>
  </si>
  <si>
    <t>Новикова, Новиков</t>
  </si>
  <si>
    <t>Мурашова</t>
  </si>
  <si>
    <t>Франк</t>
  </si>
  <si>
    <t>Петрушко</t>
  </si>
  <si>
    <t>Кирменская</t>
  </si>
  <si>
    <t>Мирошниченко</t>
  </si>
  <si>
    <t>Бирюкова</t>
  </si>
  <si>
    <t>Алкина</t>
  </si>
  <si>
    <t>Савченко</t>
  </si>
  <si>
    <t>Акулова</t>
  </si>
  <si>
    <t>Головко</t>
  </si>
  <si>
    <t>Артюхина</t>
  </si>
  <si>
    <t>Крошилова</t>
  </si>
  <si>
    <t>Бублик</t>
  </si>
  <si>
    <t>Лукьянова</t>
  </si>
  <si>
    <t>Чекмарева</t>
  </si>
  <si>
    <t>Скляр</t>
  </si>
  <si>
    <t>Чекмарёва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</si>
</sst>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#;\-##;0"/>
    <numFmt numFmtId="165" formatCode="\+##;\-##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Calibri Light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5" fontId="4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8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2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0" xfId="0" applyFill="1" applyAlignment="1">
      <alignment horizontal="right" indent="1"/>
    </xf>
    <xf numFmtId="0" fontId="13" fillId="3" borderId="0" xfId="0" applyFont="1" applyFill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1" fillId="3" borderId="34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 indent="1"/>
    </xf>
    <xf numFmtId="0" fontId="9" fillId="4" borderId="16" xfId="0" applyFont="1" applyFill="1" applyBorder="1" applyAlignment="1">
      <alignment horizontal="left" vertical="center" wrapText="1" indent="1"/>
    </xf>
    <xf numFmtId="0" fontId="9" fillId="4" borderId="17" xfId="0" applyFont="1" applyFill="1" applyBorder="1" applyAlignment="1">
      <alignment horizontal="left" vertical="center" wrapText="1" indent="1"/>
    </xf>
    <xf numFmtId="0" fontId="3" fillId="4" borderId="1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3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wrapText="1" indent="1"/>
    </xf>
    <xf numFmtId="0" fontId="3" fillId="4" borderId="1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 wrapText="1" indent="1"/>
    </xf>
    <xf numFmtId="0" fontId="7" fillId="4" borderId="16" xfId="0" applyFont="1" applyFill="1" applyBorder="1" applyAlignment="1">
      <alignment horizontal="left" vertical="center" wrapText="1" indent="1"/>
    </xf>
    <xf numFmtId="0" fontId="7" fillId="4" borderId="17" xfId="0" applyFont="1" applyFill="1" applyBorder="1" applyAlignment="1">
      <alignment horizontal="left" vertical="center" wrapText="1" indent="1"/>
    </xf>
    <xf numFmtId="0" fontId="7" fillId="4" borderId="23" xfId="0" applyFont="1" applyFill="1" applyBorder="1" applyAlignment="1">
      <alignment horizontal="left" vertical="center" wrapText="1" indent="1"/>
    </xf>
    <xf numFmtId="0" fontId="7" fillId="4" borderId="24" xfId="0" applyFont="1" applyFill="1" applyBorder="1" applyAlignment="1">
      <alignment horizontal="left" vertical="center" wrapText="1" indent="1"/>
    </xf>
    <xf numFmtId="0" fontId="7" fillId="4" borderId="25" xfId="0" applyFont="1" applyFill="1" applyBorder="1" applyAlignment="1">
      <alignment horizontal="left" vertical="center" wrapText="1" indent="1"/>
    </xf>
    <xf numFmtId="0" fontId="3" fillId="4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9" fillId="4" borderId="23" xfId="0" applyFont="1" applyFill="1" applyBorder="1" applyAlignment="1">
      <alignment horizontal="left" vertical="center" wrapText="1" indent="1"/>
    </xf>
    <xf numFmtId="0" fontId="9" fillId="4" borderId="24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horizontal="left" vertical="center" wrapText="1" indent="1"/>
    </xf>
    <xf numFmtId="0" fontId="7" fillId="0" borderId="29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6"/>
  <sheetViews>
    <sheetView workbookViewId="0"/>
  </sheetViews>
  <sheetFormatPr defaultRowHeight="15" x14ac:dyDescent="0.25"/>
  <cols>
    <col min="2" max="2" width="70.7109375" customWidth="1"/>
  </cols>
  <sheetData>
    <row r="2" spans="1:2" ht="18.75" x14ac:dyDescent="0.25">
      <c r="A2" s="45">
        <v>1</v>
      </c>
      <c r="B2" s="46" t="s">
        <v>96</v>
      </c>
    </row>
    <row r="3" spans="1:2" ht="18.75" x14ac:dyDescent="0.25">
      <c r="A3" s="45">
        <v>2</v>
      </c>
      <c r="B3" s="46" t="s">
        <v>90</v>
      </c>
    </row>
    <row r="4" spans="1:2" ht="18.75" x14ac:dyDescent="0.25">
      <c r="A4" s="45">
        <v>3</v>
      </c>
      <c r="B4" s="46" t="s">
        <v>104</v>
      </c>
    </row>
    <row r="5" spans="1:2" ht="18.75" x14ac:dyDescent="0.25">
      <c r="A5" s="45">
        <v>4</v>
      </c>
      <c r="B5" s="46" t="s">
        <v>99</v>
      </c>
    </row>
    <row r="6" spans="1:2" ht="18.75" x14ac:dyDescent="0.25">
      <c r="A6" s="45">
        <v>5</v>
      </c>
      <c r="B6" s="46" t="s">
        <v>82</v>
      </c>
    </row>
    <row r="7" spans="1:2" ht="18.75" x14ac:dyDescent="0.25">
      <c r="A7" s="45">
        <v>6</v>
      </c>
      <c r="B7" s="46" t="s">
        <v>87</v>
      </c>
    </row>
    <row r="8" spans="1:2" ht="18.75" x14ac:dyDescent="0.25">
      <c r="A8" s="45">
        <v>7</v>
      </c>
      <c r="B8" s="46" t="s">
        <v>101</v>
      </c>
    </row>
    <row r="9" spans="1:2" ht="18.75" x14ac:dyDescent="0.25">
      <c r="A9" s="45">
        <v>8</v>
      </c>
      <c r="B9" s="46" t="s">
        <v>88</v>
      </c>
    </row>
    <row r="10" spans="1:2" ht="18.75" x14ac:dyDescent="0.25">
      <c r="A10" s="45">
        <v>9</v>
      </c>
      <c r="B10" s="46" t="s">
        <v>105</v>
      </c>
    </row>
    <row r="11" spans="1:2" ht="18.75" x14ac:dyDescent="0.25">
      <c r="A11" s="45">
        <v>10</v>
      </c>
      <c r="B11" s="46" t="s">
        <v>106</v>
      </c>
    </row>
    <row r="12" spans="1:2" ht="18.75" x14ac:dyDescent="0.25">
      <c r="A12" s="45">
        <v>11</v>
      </c>
      <c r="B12" s="46" t="s">
        <v>102</v>
      </c>
    </row>
    <row r="13" spans="1:2" ht="18.75" x14ac:dyDescent="0.25">
      <c r="A13" s="45">
        <v>12</v>
      </c>
      <c r="B13" s="46" t="s">
        <v>107</v>
      </c>
    </row>
    <row r="14" spans="1:2" ht="18.75" x14ac:dyDescent="0.25">
      <c r="A14" s="45">
        <v>13</v>
      </c>
      <c r="B14" s="46" t="s">
        <v>89</v>
      </c>
    </row>
    <row r="15" spans="1:2" ht="18.75" x14ac:dyDescent="0.25">
      <c r="A15" s="45">
        <v>14</v>
      </c>
      <c r="B15" s="46" t="s">
        <v>81</v>
      </c>
    </row>
    <row r="16" spans="1:2" ht="18.75" x14ac:dyDescent="0.25">
      <c r="A16" s="45">
        <v>15</v>
      </c>
      <c r="B16" s="46" t="s">
        <v>94</v>
      </c>
    </row>
    <row r="17" spans="1:2" ht="18.75" x14ac:dyDescent="0.25">
      <c r="A17" s="45">
        <v>16</v>
      </c>
      <c r="B17" s="46" t="s">
        <v>83</v>
      </c>
    </row>
    <row r="18" spans="1:2" ht="18.75" x14ac:dyDescent="0.25">
      <c r="A18" s="45">
        <v>17</v>
      </c>
      <c r="B18" s="46" t="s">
        <v>86</v>
      </c>
    </row>
    <row r="19" spans="1:2" ht="18.75" x14ac:dyDescent="0.25">
      <c r="A19" s="45">
        <v>18</v>
      </c>
      <c r="B19" s="46" t="s">
        <v>100</v>
      </c>
    </row>
    <row r="20" spans="1:2" ht="18.75" x14ac:dyDescent="0.25">
      <c r="A20" s="45">
        <v>19</v>
      </c>
      <c r="B20" s="46" t="s">
        <v>108</v>
      </c>
    </row>
    <row r="21" spans="1:2" ht="18.75" x14ac:dyDescent="0.25">
      <c r="A21" s="45">
        <v>20</v>
      </c>
      <c r="B21" s="46" t="s">
        <v>109</v>
      </c>
    </row>
    <row r="22" spans="1:2" ht="18.75" x14ac:dyDescent="0.25">
      <c r="A22" s="45">
        <v>21</v>
      </c>
      <c r="B22" s="46" t="s">
        <v>98</v>
      </c>
    </row>
    <row r="23" spans="1:2" ht="18.75" x14ac:dyDescent="0.25">
      <c r="A23" s="45">
        <v>22</v>
      </c>
      <c r="B23" s="46" t="s">
        <v>110</v>
      </c>
    </row>
    <row r="24" spans="1:2" ht="18.75" x14ac:dyDescent="0.25">
      <c r="A24" s="45">
        <v>23</v>
      </c>
      <c r="B24" s="46" t="s">
        <v>111</v>
      </c>
    </row>
    <row r="25" spans="1:2" ht="18.75" x14ac:dyDescent="0.25">
      <c r="A25" s="45">
        <v>24</v>
      </c>
      <c r="B25" s="46" t="s">
        <v>95</v>
      </c>
    </row>
    <row r="26" spans="1:2" ht="18.75" x14ac:dyDescent="0.25">
      <c r="A26" s="45">
        <v>25</v>
      </c>
      <c r="B26" s="46" t="s">
        <v>112</v>
      </c>
    </row>
    <row r="27" spans="1:2" ht="18.75" x14ac:dyDescent="0.25">
      <c r="A27" s="45">
        <v>26</v>
      </c>
      <c r="B27" s="46" t="s">
        <v>113</v>
      </c>
    </row>
    <row r="28" spans="1:2" ht="18.75" x14ac:dyDescent="0.25">
      <c r="A28" s="45">
        <v>27</v>
      </c>
      <c r="B28" s="46" t="s">
        <v>114</v>
      </c>
    </row>
    <row r="29" spans="1:2" ht="18.75" x14ac:dyDescent="0.25">
      <c r="A29" s="45">
        <v>28</v>
      </c>
      <c r="B29" s="46" t="s">
        <v>115</v>
      </c>
    </row>
    <row r="30" spans="1:2" ht="18.75" x14ac:dyDescent="0.25">
      <c r="A30" s="45">
        <v>29</v>
      </c>
      <c r="B30" s="46" t="s">
        <v>103</v>
      </c>
    </row>
    <row r="31" spans="1:2" ht="18.75" x14ac:dyDescent="0.25">
      <c r="A31" s="45">
        <v>30</v>
      </c>
      <c r="B31" s="46" t="s">
        <v>116</v>
      </c>
    </row>
    <row r="32" spans="1:2" ht="18.75" x14ac:dyDescent="0.25">
      <c r="A32" s="45">
        <v>31</v>
      </c>
      <c r="B32" s="46" t="s">
        <v>85</v>
      </c>
    </row>
    <row r="33" spans="1:2" ht="18.75" x14ac:dyDescent="0.25">
      <c r="A33" s="45">
        <v>32</v>
      </c>
      <c r="B33" s="46" t="s">
        <v>91</v>
      </c>
    </row>
    <row r="34" spans="1:2" ht="18.75" x14ac:dyDescent="0.25">
      <c r="A34" s="45">
        <v>33</v>
      </c>
      <c r="B34" s="46" t="s">
        <v>92</v>
      </c>
    </row>
    <row r="35" spans="1:2" ht="18.75" x14ac:dyDescent="0.25">
      <c r="A35" s="45">
        <v>34</v>
      </c>
      <c r="B35" s="46" t="s">
        <v>117</v>
      </c>
    </row>
    <row r="36" spans="1:2" ht="18.75" x14ac:dyDescent="0.25">
      <c r="A36" s="45">
        <v>35</v>
      </c>
      <c r="B36" s="46" t="s">
        <v>84</v>
      </c>
    </row>
    <row r="37" spans="1:2" ht="18.75" x14ac:dyDescent="0.25">
      <c r="A37" s="45">
        <v>36</v>
      </c>
      <c r="B37" s="46" t="s">
        <v>93</v>
      </c>
    </row>
    <row r="38" spans="1:2" ht="18.75" x14ac:dyDescent="0.25">
      <c r="A38" s="45">
        <v>37</v>
      </c>
      <c r="B38" s="46" t="s">
        <v>97</v>
      </c>
    </row>
    <row r="40" spans="1:2" ht="18.75" x14ac:dyDescent="0.25">
      <c r="A40" s="47"/>
      <c r="B40" s="48"/>
    </row>
    <row r="41" spans="1:2" ht="18.75" x14ac:dyDescent="0.25">
      <c r="A41" s="47"/>
      <c r="B41" s="48"/>
    </row>
    <row r="42" spans="1:2" ht="18.75" x14ac:dyDescent="0.25">
      <c r="A42" s="47"/>
      <c r="B42" s="48"/>
    </row>
    <row r="43" spans="1:2" ht="18.75" x14ac:dyDescent="0.25">
      <c r="A43" s="47"/>
      <c r="B43" s="48"/>
    </row>
    <row r="44" spans="1:2" ht="18.75" x14ac:dyDescent="0.25">
      <c r="A44" s="47"/>
      <c r="B44" s="48"/>
    </row>
    <row r="45" spans="1:2" ht="18.75" x14ac:dyDescent="0.25">
      <c r="A45" s="47"/>
      <c r="B45" s="48"/>
    </row>
    <row r="46" spans="1:2" ht="18.75" x14ac:dyDescent="0.25">
      <c r="A46" s="47"/>
      <c r="B46" s="48"/>
    </row>
    <row r="47" spans="1:2" ht="18.75" x14ac:dyDescent="0.25">
      <c r="A47" s="47"/>
      <c r="B47" s="48"/>
    </row>
    <row r="48" spans="1:2" ht="18.75" x14ac:dyDescent="0.25">
      <c r="A48" s="47"/>
      <c r="B48" s="48"/>
    </row>
    <row r="49" spans="1:2" ht="18.75" x14ac:dyDescent="0.25">
      <c r="A49" s="47"/>
      <c r="B49" s="48"/>
    </row>
    <row r="50" spans="1:2" ht="18.75" x14ac:dyDescent="0.25">
      <c r="A50" s="47"/>
      <c r="B50" s="48"/>
    </row>
    <row r="51" spans="1:2" ht="18.75" x14ac:dyDescent="0.25">
      <c r="A51" s="47"/>
      <c r="B51" s="48"/>
    </row>
    <row r="52" spans="1:2" ht="18.75" x14ac:dyDescent="0.25">
      <c r="A52" s="47"/>
      <c r="B52" s="48"/>
    </row>
    <row r="53" spans="1:2" ht="18.75" x14ac:dyDescent="0.25">
      <c r="A53" s="47"/>
      <c r="B53" s="48"/>
    </row>
    <row r="54" spans="1:2" ht="18.75" x14ac:dyDescent="0.25">
      <c r="A54" s="47"/>
      <c r="B54" s="48"/>
    </row>
    <row r="55" spans="1:2" ht="18.75" x14ac:dyDescent="0.25">
      <c r="A55" s="47"/>
      <c r="B55" s="48"/>
    </row>
    <row r="56" spans="1:2" ht="18.75" x14ac:dyDescent="0.25">
      <c r="A56" s="47"/>
      <c r="B56" s="48"/>
    </row>
    <row r="57" spans="1:2" ht="18.75" x14ac:dyDescent="0.25">
      <c r="A57" s="47"/>
      <c r="B57" s="48"/>
    </row>
    <row r="58" spans="1:2" ht="18.75" x14ac:dyDescent="0.25">
      <c r="A58" s="47"/>
      <c r="B58" s="48"/>
    </row>
    <row r="59" spans="1:2" ht="18.75" x14ac:dyDescent="0.25">
      <c r="A59" s="47"/>
      <c r="B59" s="48"/>
    </row>
    <row r="60" spans="1:2" ht="18.75" x14ac:dyDescent="0.25">
      <c r="A60" s="47"/>
      <c r="B60" s="48"/>
    </row>
    <row r="61" spans="1:2" ht="18.75" x14ac:dyDescent="0.25">
      <c r="A61" s="47"/>
      <c r="B61" s="48"/>
    </row>
    <row r="62" spans="1:2" ht="18.75" x14ac:dyDescent="0.25">
      <c r="A62" s="47"/>
      <c r="B62" s="48"/>
    </row>
    <row r="63" spans="1:2" ht="18.75" x14ac:dyDescent="0.25">
      <c r="A63" s="47"/>
      <c r="B63" s="48"/>
    </row>
    <row r="64" spans="1:2" ht="18.75" x14ac:dyDescent="0.25">
      <c r="A64" s="47"/>
      <c r="B64" s="48"/>
    </row>
    <row r="65" spans="1:2" ht="18.75" x14ac:dyDescent="0.25">
      <c r="A65" s="47"/>
      <c r="B65" s="48"/>
    </row>
    <row r="66" spans="1:2" ht="18.75" x14ac:dyDescent="0.25">
      <c r="A66" s="47"/>
      <c r="B66" s="48"/>
    </row>
    <row r="67" spans="1:2" ht="18.75" x14ac:dyDescent="0.25">
      <c r="A67" s="47"/>
      <c r="B67" s="48"/>
    </row>
    <row r="68" spans="1:2" ht="18.75" x14ac:dyDescent="0.25">
      <c r="A68" s="47"/>
      <c r="B68" s="48"/>
    </row>
    <row r="69" spans="1:2" ht="18.75" x14ac:dyDescent="0.25">
      <c r="A69" s="47"/>
      <c r="B69" s="48"/>
    </row>
    <row r="70" spans="1:2" ht="18.75" x14ac:dyDescent="0.25">
      <c r="A70" s="47"/>
      <c r="B70" s="48"/>
    </row>
    <row r="71" spans="1:2" ht="18.75" x14ac:dyDescent="0.25">
      <c r="A71" s="47"/>
      <c r="B71" s="48"/>
    </row>
    <row r="72" spans="1:2" ht="18.75" x14ac:dyDescent="0.25">
      <c r="A72" s="47"/>
      <c r="B72" s="48"/>
    </row>
    <row r="73" spans="1:2" ht="18.75" x14ac:dyDescent="0.25">
      <c r="A73" s="47"/>
      <c r="B73" s="48"/>
    </row>
    <row r="74" spans="1:2" ht="18.75" x14ac:dyDescent="0.25">
      <c r="A74" s="47"/>
      <c r="B74" s="48"/>
    </row>
    <row r="75" spans="1:2" ht="18.75" x14ac:dyDescent="0.25">
      <c r="A75" s="47"/>
      <c r="B75" s="48"/>
    </row>
    <row r="76" spans="1:2" ht="18.75" x14ac:dyDescent="0.25">
      <c r="A76" s="47"/>
      <c r="B76" s="48"/>
    </row>
  </sheetData>
  <sortState xmlns:xlrd2="http://schemas.microsoft.com/office/spreadsheetml/2017/richdata2" ref="A2:A38">
    <sortCondition ref="A2:A3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3"/>
  <sheetViews>
    <sheetView zoomScale="70" zoomScaleNormal="70" workbookViewId="0">
      <selection activeCell="J71" sqref="J71"/>
    </sheetView>
  </sheetViews>
  <sheetFormatPr defaultRowHeight="15" x14ac:dyDescent="0.25"/>
  <sheetData>
    <row r="1" spans="1:19" ht="46.5" x14ac:dyDescent="0.25">
      <c r="A1" s="1"/>
      <c r="B1" s="96" t="s">
        <v>20</v>
      </c>
      <c r="C1" s="96"/>
      <c r="D1" s="96"/>
      <c r="E1" s="96"/>
      <c r="F1" s="96"/>
      <c r="G1" s="96"/>
      <c r="H1" s="96"/>
      <c r="I1" s="96"/>
      <c r="J1" s="96"/>
      <c r="K1" s="96"/>
      <c r="L1" s="28"/>
      <c r="M1" s="28"/>
      <c r="N1" s="28"/>
      <c r="O1" s="28"/>
      <c r="P1" s="29"/>
      <c r="Q1" s="28"/>
      <c r="R1" s="28"/>
      <c r="S1" s="28"/>
    </row>
    <row r="2" spans="1:19" x14ac:dyDescent="0.2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x14ac:dyDescent="0.25">
      <c r="A3" s="1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8.75" x14ac:dyDescent="0.25">
      <c r="A4" s="49" t="s">
        <v>118</v>
      </c>
      <c r="B4" s="142" t="s">
        <v>128</v>
      </c>
      <c r="C4" s="143"/>
      <c r="D4" s="30">
        <v>8</v>
      </c>
      <c r="E4" s="38" t="s">
        <v>57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8.75" x14ac:dyDescent="0.25">
      <c r="A5" s="49" t="s">
        <v>119</v>
      </c>
      <c r="B5" s="28"/>
      <c r="C5" s="28"/>
      <c r="D5" s="28"/>
      <c r="E5" s="32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8.75" x14ac:dyDescent="0.25">
      <c r="A6" s="49" t="s">
        <v>120</v>
      </c>
      <c r="B6" s="27" t="s">
        <v>6</v>
      </c>
      <c r="C6" s="41">
        <v>1</v>
      </c>
      <c r="D6" s="28"/>
      <c r="E6" s="33"/>
      <c r="F6" s="144" t="str">
        <f>IF(ISBLANK(D4),"",IF(D4&gt;D8,B4,B8))</f>
        <v>Мурашова</v>
      </c>
      <c r="G6" s="143"/>
      <c r="H6" s="30">
        <v>10</v>
      </c>
      <c r="I6" s="31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18.75" x14ac:dyDescent="0.25">
      <c r="A7" s="49" t="s">
        <v>121</v>
      </c>
      <c r="B7" s="28"/>
      <c r="C7" s="28"/>
      <c r="D7" s="28"/>
      <c r="E7" s="33"/>
      <c r="F7" s="28"/>
      <c r="G7" s="28"/>
      <c r="H7" s="28"/>
      <c r="I7" s="32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18.75" x14ac:dyDescent="0.25">
      <c r="A8" s="49" t="s">
        <v>120</v>
      </c>
      <c r="B8" s="142" t="s">
        <v>129</v>
      </c>
      <c r="C8" s="143"/>
      <c r="D8" s="30">
        <v>4</v>
      </c>
      <c r="E8" s="39" t="s">
        <v>58</v>
      </c>
      <c r="F8" s="28"/>
      <c r="G8" s="28"/>
      <c r="H8" s="28"/>
      <c r="I8" s="33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19" ht="18.75" x14ac:dyDescent="0.25">
      <c r="A9" s="49" t="s">
        <v>122</v>
      </c>
      <c r="B9" s="28"/>
      <c r="C9" s="28"/>
      <c r="D9" s="28"/>
      <c r="E9" s="28"/>
      <c r="F9" s="28"/>
      <c r="G9" s="28"/>
      <c r="H9" s="28"/>
      <c r="I9" s="33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ht="18.75" x14ac:dyDescent="0.25">
      <c r="A10" s="49"/>
      <c r="B10" s="28"/>
      <c r="C10" s="28"/>
      <c r="D10" s="28"/>
      <c r="E10" s="28"/>
      <c r="F10" s="27" t="s">
        <v>6</v>
      </c>
      <c r="G10" s="41">
        <v>3</v>
      </c>
      <c r="H10" s="29"/>
      <c r="I10" s="33"/>
      <c r="J10" s="144" t="str">
        <f>IF(ISBLANK(H6),"",IF(H6&gt;H14,F6,F14))</f>
        <v>Савченко</v>
      </c>
      <c r="K10" s="142"/>
      <c r="L10" s="30">
        <v>3</v>
      </c>
      <c r="M10" s="31"/>
      <c r="N10" s="28"/>
      <c r="O10" s="28"/>
      <c r="P10" s="28"/>
      <c r="Q10" s="28"/>
      <c r="R10" s="28"/>
      <c r="S10" s="28"/>
    </row>
    <row r="11" spans="1:19" ht="18.75" x14ac:dyDescent="0.25">
      <c r="A11" s="49" t="s">
        <v>123</v>
      </c>
      <c r="B11" s="28"/>
      <c r="C11" s="28"/>
      <c r="D11" s="28"/>
      <c r="E11" s="28"/>
      <c r="F11" s="28"/>
      <c r="G11" s="28"/>
      <c r="H11" s="28"/>
      <c r="I11" s="33"/>
      <c r="J11" s="28"/>
      <c r="K11" s="28"/>
      <c r="L11" s="28"/>
      <c r="M11" s="32"/>
      <c r="N11" s="28"/>
      <c r="O11" s="28"/>
      <c r="P11" s="28"/>
      <c r="Q11" s="28"/>
      <c r="R11" s="28"/>
      <c r="S11" s="28"/>
    </row>
    <row r="12" spans="1:19" ht="18.75" x14ac:dyDescent="0.25">
      <c r="A12" s="49" t="s">
        <v>120</v>
      </c>
      <c r="B12" s="142" t="s">
        <v>130</v>
      </c>
      <c r="C12" s="143"/>
      <c r="D12" s="30">
        <v>9</v>
      </c>
      <c r="E12" s="38" t="s">
        <v>59</v>
      </c>
      <c r="F12" s="28"/>
      <c r="G12" s="28"/>
      <c r="H12" s="28"/>
      <c r="I12" s="33"/>
      <c r="J12" s="28"/>
      <c r="K12" s="28"/>
      <c r="L12" s="28"/>
      <c r="M12" s="33"/>
      <c r="N12" s="28"/>
      <c r="O12" s="28"/>
      <c r="P12" s="28"/>
      <c r="Q12" s="28"/>
      <c r="R12" s="28"/>
      <c r="S12" s="28"/>
    </row>
    <row r="13" spans="1:19" ht="18.75" x14ac:dyDescent="0.25">
      <c r="A13" s="49" t="s">
        <v>119</v>
      </c>
      <c r="B13" s="28"/>
      <c r="C13" s="28"/>
      <c r="D13" s="28"/>
      <c r="E13" s="32"/>
      <c r="F13" s="28"/>
      <c r="G13" s="28"/>
      <c r="H13" s="28"/>
      <c r="I13" s="33"/>
      <c r="J13" s="28"/>
      <c r="K13" s="28"/>
      <c r="L13" s="28"/>
      <c r="M13" s="33"/>
      <c r="N13" s="28"/>
      <c r="O13" s="28"/>
      <c r="P13" s="28"/>
      <c r="Q13" s="28"/>
      <c r="R13" s="28"/>
      <c r="S13" s="28"/>
    </row>
    <row r="14" spans="1:19" ht="18.75" x14ac:dyDescent="0.25">
      <c r="A14" s="49" t="s">
        <v>120</v>
      </c>
      <c r="B14" s="27" t="s">
        <v>6</v>
      </c>
      <c r="C14" s="41">
        <v>2</v>
      </c>
      <c r="D14" s="28"/>
      <c r="E14" s="33"/>
      <c r="F14" s="144" t="str">
        <f>IF(ISBLANK(D12),"",IF(D12&gt;D16,B12,B16))</f>
        <v>Савченко</v>
      </c>
      <c r="G14" s="143"/>
      <c r="H14" s="30">
        <v>11</v>
      </c>
      <c r="I14" s="34"/>
      <c r="J14" s="28"/>
      <c r="K14" s="28"/>
      <c r="L14" s="28"/>
      <c r="M14" s="33"/>
      <c r="N14" s="28"/>
      <c r="O14" s="28"/>
      <c r="P14" s="28"/>
      <c r="Q14" s="28"/>
      <c r="R14" s="28"/>
      <c r="S14" s="28"/>
    </row>
    <row r="15" spans="1:19" ht="18.75" x14ac:dyDescent="0.25">
      <c r="A15" s="49" t="s">
        <v>124</v>
      </c>
      <c r="B15" s="28"/>
      <c r="C15" s="28"/>
      <c r="D15" s="28"/>
      <c r="E15" s="33"/>
      <c r="F15" s="28"/>
      <c r="G15" s="28"/>
      <c r="H15" s="28"/>
      <c r="I15" s="28"/>
      <c r="J15" s="28"/>
      <c r="K15" s="28"/>
      <c r="L15" s="28"/>
      <c r="M15" s="33"/>
      <c r="N15" s="28"/>
      <c r="O15" s="28"/>
      <c r="P15" s="28"/>
      <c r="Q15" s="28"/>
      <c r="R15" s="28"/>
      <c r="S15" s="28"/>
    </row>
    <row r="16" spans="1:19" ht="18.75" x14ac:dyDescent="0.25">
      <c r="A16" s="1"/>
      <c r="B16" s="142" t="s">
        <v>135</v>
      </c>
      <c r="C16" s="143"/>
      <c r="D16" s="30">
        <v>10</v>
      </c>
      <c r="E16" s="39" t="s">
        <v>60</v>
      </c>
      <c r="F16" s="28"/>
      <c r="G16" s="28"/>
      <c r="H16" s="28"/>
      <c r="I16" s="28"/>
      <c r="J16" s="28"/>
      <c r="K16" s="28"/>
      <c r="L16" s="28"/>
      <c r="M16" s="33"/>
      <c r="N16" s="28"/>
      <c r="O16" s="28"/>
      <c r="P16" s="28"/>
      <c r="Q16" s="28"/>
      <c r="R16" s="28"/>
      <c r="S16" s="28"/>
    </row>
    <row r="17" spans="1:19" x14ac:dyDescent="0.25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3"/>
      <c r="N17" s="28"/>
      <c r="O17" s="28"/>
      <c r="P17" s="28"/>
      <c r="Q17" s="28"/>
      <c r="R17" s="28"/>
      <c r="S17" s="28"/>
    </row>
    <row r="18" spans="1:19" ht="18.75" x14ac:dyDescent="0.25">
      <c r="A18" s="1"/>
      <c r="B18" s="40"/>
      <c r="C18" s="28"/>
      <c r="D18" s="40"/>
      <c r="E18" s="28"/>
      <c r="F18" s="40"/>
      <c r="G18" s="28"/>
      <c r="H18" s="40"/>
      <c r="I18" s="28"/>
      <c r="J18" s="27" t="s">
        <v>6</v>
      </c>
      <c r="K18" s="41">
        <v>1</v>
      </c>
      <c r="L18" s="29"/>
      <c r="M18" s="33"/>
      <c r="N18" s="144" t="str">
        <f>IF(ISBLANK(L10),"",IF(L10&gt;L26,J10,J26))</f>
        <v>Кирменская</v>
      </c>
      <c r="O18" s="142"/>
      <c r="P18" s="30">
        <v>13</v>
      </c>
      <c r="Q18" s="31"/>
      <c r="R18" s="28"/>
      <c r="S18" s="28"/>
    </row>
    <row r="19" spans="1:19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3"/>
      <c r="N19" s="28"/>
      <c r="O19" s="28"/>
      <c r="P19" s="35"/>
      <c r="Q19" s="32"/>
      <c r="R19" s="28"/>
      <c r="S19" s="28"/>
    </row>
    <row r="20" spans="1:19" ht="18.75" x14ac:dyDescent="0.25">
      <c r="A20" s="1"/>
      <c r="B20" s="146" t="s">
        <v>131</v>
      </c>
      <c r="C20" s="147"/>
      <c r="D20" s="50">
        <v>9</v>
      </c>
      <c r="E20" s="51" t="s">
        <v>61</v>
      </c>
      <c r="F20" s="28"/>
      <c r="G20" s="28"/>
      <c r="H20" s="28"/>
      <c r="I20" s="28"/>
      <c r="J20" s="28"/>
      <c r="K20" s="28"/>
      <c r="L20" s="28"/>
      <c r="M20" s="33"/>
      <c r="N20" s="28"/>
      <c r="O20" s="28"/>
      <c r="P20" s="28"/>
      <c r="Q20" s="33"/>
      <c r="R20" s="28"/>
      <c r="S20" s="28"/>
    </row>
    <row r="21" spans="1:19" x14ac:dyDescent="0.25">
      <c r="A21" s="1"/>
      <c r="B21" s="52"/>
      <c r="C21" s="52"/>
      <c r="D21" s="52"/>
      <c r="E21" s="53"/>
      <c r="F21" s="28"/>
      <c r="G21" s="28"/>
      <c r="H21" s="28"/>
      <c r="I21" s="28"/>
      <c r="J21" s="28"/>
      <c r="K21" s="28"/>
      <c r="L21" s="28"/>
      <c r="M21" s="33"/>
      <c r="N21" s="28"/>
      <c r="O21" s="28"/>
      <c r="P21" s="28"/>
      <c r="Q21" s="33"/>
      <c r="R21" s="28"/>
      <c r="S21" s="28"/>
    </row>
    <row r="22" spans="1:19" ht="18.75" x14ac:dyDescent="0.25">
      <c r="A22" s="1"/>
      <c r="B22" s="54" t="s">
        <v>6</v>
      </c>
      <c r="C22" s="55">
        <v>1</v>
      </c>
      <c r="D22" s="52"/>
      <c r="E22" s="56"/>
      <c r="F22" s="144" t="str">
        <f>IF(ISBLANK(D20),"",IF(D20&gt;D24,B20,B24))</f>
        <v>Кирменская</v>
      </c>
      <c r="G22" s="143"/>
      <c r="H22" s="30">
        <v>7</v>
      </c>
      <c r="I22" s="31"/>
      <c r="J22" s="28"/>
      <c r="K22" s="28"/>
      <c r="L22" s="28"/>
      <c r="M22" s="33"/>
      <c r="N22" s="28"/>
      <c r="O22" s="28"/>
      <c r="P22" s="28"/>
      <c r="Q22" s="33"/>
      <c r="R22" s="28"/>
      <c r="S22" s="28"/>
    </row>
    <row r="23" spans="1:19" x14ac:dyDescent="0.25">
      <c r="A23" s="1"/>
      <c r="B23" s="52"/>
      <c r="C23" s="57"/>
      <c r="D23" s="52"/>
      <c r="E23" s="56"/>
      <c r="F23" s="28"/>
      <c r="G23" s="28"/>
      <c r="H23" s="28"/>
      <c r="I23" s="32"/>
      <c r="J23" s="28"/>
      <c r="K23" s="28"/>
      <c r="L23" s="28"/>
      <c r="M23" s="33"/>
      <c r="N23" s="28"/>
      <c r="O23" s="28"/>
      <c r="P23" s="28"/>
      <c r="Q23" s="33"/>
      <c r="R23" s="28"/>
      <c r="S23" s="28"/>
    </row>
    <row r="24" spans="1:19" ht="18.75" x14ac:dyDescent="0.25">
      <c r="A24" s="49" t="s">
        <v>123</v>
      </c>
      <c r="B24" s="146" t="s">
        <v>141</v>
      </c>
      <c r="C24" s="147"/>
      <c r="D24" s="50">
        <v>4</v>
      </c>
      <c r="E24" s="58" t="s">
        <v>62</v>
      </c>
      <c r="F24" s="28"/>
      <c r="G24" s="28"/>
      <c r="H24" s="28"/>
      <c r="I24" s="33"/>
      <c r="J24" s="28"/>
      <c r="K24" s="28"/>
      <c r="L24" s="28"/>
      <c r="M24" s="33"/>
      <c r="N24" s="28"/>
      <c r="O24" s="28"/>
      <c r="P24" s="28"/>
      <c r="Q24" s="33"/>
      <c r="R24" s="28"/>
      <c r="S24" s="28"/>
    </row>
    <row r="25" spans="1:19" ht="18.75" x14ac:dyDescent="0.25">
      <c r="A25" s="49"/>
      <c r="B25" s="52"/>
      <c r="C25" s="57"/>
      <c r="D25" s="52"/>
      <c r="E25" s="52"/>
      <c r="F25" s="28"/>
      <c r="G25" s="28"/>
      <c r="H25" s="28"/>
      <c r="I25" s="33"/>
      <c r="J25" s="28"/>
      <c r="K25" s="28"/>
      <c r="L25" s="28"/>
      <c r="M25" s="33"/>
      <c r="N25" s="28"/>
      <c r="O25" s="28"/>
      <c r="P25" s="28"/>
      <c r="Q25" s="33"/>
      <c r="R25" s="28"/>
      <c r="S25" s="28"/>
    </row>
    <row r="26" spans="1:19" ht="18.75" x14ac:dyDescent="0.25">
      <c r="A26" s="49" t="s">
        <v>125</v>
      </c>
      <c r="B26" s="52"/>
      <c r="C26" s="57"/>
      <c r="D26" s="52"/>
      <c r="E26" s="52"/>
      <c r="F26" s="27" t="s">
        <v>6</v>
      </c>
      <c r="G26" s="41">
        <v>4</v>
      </c>
      <c r="H26" s="29"/>
      <c r="I26" s="33"/>
      <c r="J26" s="144" t="str">
        <f>IF(ISBLANK(H22),"",IF(H22&gt;H30,F22,F30))</f>
        <v>Кирменская</v>
      </c>
      <c r="K26" s="143"/>
      <c r="L26" s="30">
        <v>13</v>
      </c>
      <c r="M26" s="34"/>
      <c r="N26" s="28"/>
      <c r="O26" s="28"/>
      <c r="P26" s="28"/>
      <c r="Q26" s="33"/>
      <c r="R26" s="28"/>
      <c r="S26" s="28"/>
    </row>
    <row r="27" spans="1:19" ht="18.75" x14ac:dyDescent="0.25">
      <c r="A27" s="49"/>
      <c r="B27" s="52"/>
      <c r="C27" s="57"/>
      <c r="D27" s="52"/>
      <c r="E27" s="52"/>
      <c r="F27" s="28"/>
      <c r="G27" s="28"/>
      <c r="H27" s="28"/>
      <c r="I27" s="33"/>
      <c r="J27" s="28"/>
      <c r="K27" s="28"/>
      <c r="L27" s="28"/>
      <c r="M27" s="28"/>
      <c r="N27" s="28"/>
      <c r="O27" s="28"/>
      <c r="P27" s="28"/>
      <c r="Q27" s="33"/>
      <c r="R27" s="28"/>
      <c r="S27" s="28"/>
    </row>
    <row r="28" spans="1:19" ht="18.75" x14ac:dyDescent="0.25">
      <c r="A28" s="49" t="s">
        <v>121</v>
      </c>
      <c r="B28" s="146" t="s">
        <v>138</v>
      </c>
      <c r="C28" s="147"/>
      <c r="D28" s="50">
        <v>13</v>
      </c>
      <c r="E28" s="51" t="s">
        <v>63</v>
      </c>
      <c r="F28" s="28"/>
      <c r="G28" s="28"/>
      <c r="H28" s="28"/>
      <c r="I28" s="33"/>
      <c r="J28" s="28"/>
      <c r="K28" s="28"/>
      <c r="L28" s="28"/>
      <c r="M28" s="28"/>
      <c r="N28" s="28"/>
      <c r="O28" s="28"/>
      <c r="P28" s="28"/>
      <c r="Q28" s="33"/>
      <c r="R28" s="28"/>
      <c r="S28" s="28"/>
    </row>
    <row r="29" spans="1:19" ht="18.75" x14ac:dyDescent="0.25">
      <c r="A29" s="49"/>
      <c r="B29" s="52"/>
      <c r="C29" s="57"/>
      <c r="D29" s="52"/>
      <c r="E29" s="53"/>
      <c r="F29" s="28"/>
      <c r="G29" s="28"/>
      <c r="H29" s="28"/>
      <c r="I29" s="33"/>
      <c r="J29" s="28"/>
      <c r="K29" s="28"/>
      <c r="L29" s="28"/>
      <c r="M29" s="28"/>
      <c r="N29" s="28"/>
      <c r="O29" s="28"/>
      <c r="P29" s="28"/>
      <c r="Q29" s="33"/>
      <c r="R29" s="28"/>
      <c r="S29" s="28"/>
    </row>
    <row r="30" spans="1:19" ht="18.75" x14ac:dyDescent="0.25">
      <c r="A30" s="49" t="s">
        <v>118</v>
      </c>
      <c r="B30" s="54" t="s">
        <v>6</v>
      </c>
      <c r="C30" s="55">
        <v>2</v>
      </c>
      <c r="D30" s="52"/>
      <c r="E30" s="56"/>
      <c r="F30" s="144" t="str">
        <f>IF(ISBLANK(D28),"",IF(D28&gt;D32,B28,B32))</f>
        <v>Артюхина</v>
      </c>
      <c r="G30" s="143"/>
      <c r="H30" s="30">
        <v>6</v>
      </c>
      <c r="I30" s="34"/>
      <c r="J30" s="28"/>
      <c r="K30" s="28"/>
      <c r="L30" s="28"/>
      <c r="M30" s="28"/>
      <c r="N30" s="28"/>
      <c r="O30" s="28"/>
      <c r="P30" s="28"/>
      <c r="Q30" s="33"/>
      <c r="R30" s="28"/>
      <c r="S30" s="28"/>
    </row>
    <row r="31" spans="1:19" ht="18.75" x14ac:dyDescent="0.25">
      <c r="A31" s="49"/>
      <c r="B31" s="52"/>
      <c r="C31" s="52"/>
      <c r="D31" s="52"/>
      <c r="E31" s="56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33"/>
      <c r="R31" s="28"/>
      <c r="S31" s="28"/>
    </row>
    <row r="32" spans="1:19" ht="18.75" x14ac:dyDescent="0.25">
      <c r="A32" s="49" t="s">
        <v>126</v>
      </c>
      <c r="B32" s="146" t="s">
        <v>142</v>
      </c>
      <c r="C32" s="147"/>
      <c r="D32" s="50">
        <v>6</v>
      </c>
      <c r="E32" s="58" t="s">
        <v>64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33"/>
      <c r="R32" s="28"/>
      <c r="S32" s="28"/>
    </row>
    <row r="33" spans="1:19" ht="18.75" x14ac:dyDescent="0.25">
      <c r="A33" s="49"/>
      <c r="B33" s="52"/>
      <c r="C33" s="52"/>
      <c r="D33" s="52"/>
      <c r="E33" s="52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33"/>
      <c r="R33" s="28"/>
      <c r="S33" s="28"/>
    </row>
    <row r="34" spans="1:19" ht="20.25" x14ac:dyDescent="0.25">
      <c r="A34" s="49" t="s">
        <v>122</v>
      </c>
      <c r="B34" s="52"/>
      <c r="C34" s="52"/>
      <c r="D34" s="52"/>
      <c r="E34" s="52"/>
      <c r="F34" s="28"/>
      <c r="G34" s="28"/>
      <c r="H34" s="28"/>
      <c r="I34" s="28"/>
      <c r="J34" s="28"/>
      <c r="K34" s="28"/>
      <c r="L34" s="28"/>
      <c r="M34" s="28"/>
      <c r="N34" s="29" t="s">
        <v>6</v>
      </c>
      <c r="O34" s="43">
        <v>2</v>
      </c>
      <c r="P34" s="29"/>
      <c r="Q34" s="33"/>
      <c r="R34" s="144" t="str">
        <f>IF(ISBLANK(P18),"",IF(P18&gt;P50,N18,N50))</f>
        <v>Кирменская</v>
      </c>
      <c r="S34" s="142"/>
    </row>
    <row r="35" spans="1:19" ht="18.75" x14ac:dyDescent="0.25">
      <c r="A35" s="49"/>
      <c r="B35" s="52"/>
      <c r="C35" s="52"/>
      <c r="D35" s="52"/>
      <c r="E35" s="52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33"/>
      <c r="R35" s="28"/>
      <c r="S35" s="28"/>
    </row>
    <row r="36" spans="1:19" ht="18.75" x14ac:dyDescent="0.25">
      <c r="A36" s="49"/>
      <c r="B36" s="146" t="s">
        <v>143</v>
      </c>
      <c r="C36" s="147"/>
      <c r="D36" s="50">
        <v>9</v>
      </c>
      <c r="E36" s="51" t="s">
        <v>65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33"/>
      <c r="R36" s="28"/>
      <c r="S36" s="28"/>
    </row>
    <row r="37" spans="1:19" ht="18.75" x14ac:dyDescent="0.25">
      <c r="A37" s="49" t="s">
        <v>123</v>
      </c>
      <c r="B37" s="52"/>
      <c r="C37" s="52"/>
      <c r="D37" s="52"/>
      <c r="E37" s="53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33"/>
      <c r="R37" s="28"/>
      <c r="S37" s="28"/>
    </row>
    <row r="38" spans="1:19" ht="18.75" x14ac:dyDescent="0.25">
      <c r="A38" s="49"/>
      <c r="B38" s="54" t="s">
        <v>6</v>
      </c>
      <c r="C38" s="55">
        <v>3</v>
      </c>
      <c r="D38" s="52"/>
      <c r="E38" s="56"/>
      <c r="F38" s="144" t="str">
        <f>IF(ISBLANK(D36),"",IF(D36&gt;D40,B36,B40))</f>
        <v>Скляр</v>
      </c>
      <c r="G38" s="143"/>
      <c r="H38" s="30">
        <v>0</v>
      </c>
      <c r="I38" s="31"/>
      <c r="J38" s="28"/>
      <c r="K38" s="28"/>
      <c r="L38" s="28"/>
      <c r="M38" s="28"/>
      <c r="N38" s="28"/>
      <c r="O38" s="28"/>
      <c r="P38" s="28"/>
      <c r="Q38" s="33"/>
      <c r="R38" s="28"/>
      <c r="S38" s="28"/>
    </row>
    <row r="39" spans="1:19" ht="18.75" x14ac:dyDescent="0.25">
      <c r="A39" s="49" t="s">
        <v>120</v>
      </c>
      <c r="B39" s="52"/>
      <c r="C39" s="52"/>
      <c r="D39" s="52"/>
      <c r="E39" s="56"/>
      <c r="F39" s="28"/>
      <c r="G39" s="28"/>
      <c r="H39" s="28"/>
      <c r="I39" s="32"/>
      <c r="J39" s="28"/>
      <c r="K39" s="28"/>
      <c r="L39" s="28"/>
      <c r="M39" s="28"/>
      <c r="N39" s="28"/>
      <c r="O39" s="28"/>
      <c r="P39" s="28"/>
      <c r="Q39" s="33"/>
      <c r="R39" s="28"/>
      <c r="S39" s="28"/>
    </row>
    <row r="40" spans="1:19" ht="18.75" x14ac:dyDescent="0.25">
      <c r="A40" s="49"/>
      <c r="B40" s="146" t="s">
        <v>139</v>
      </c>
      <c r="C40" s="147"/>
      <c r="D40" s="50">
        <v>6</v>
      </c>
      <c r="E40" s="58" t="s">
        <v>66</v>
      </c>
      <c r="F40" s="28"/>
      <c r="G40" s="28"/>
      <c r="H40" s="28"/>
      <c r="I40" s="33"/>
      <c r="J40" s="28"/>
      <c r="K40" s="28"/>
      <c r="L40" s="28"/>
      <c r="M40" s="28"/>
      <c r="N40" s="28"/>
      <c r="O40" s="28"/>
      <c r="P40" s="28"/>
      <c r="Q40" s="33"/>
      <c r="R40" s="28"/>
      <c r="S40" s="28"/>
    </row>
    <row r="41" spans="1:19" ht="18.75" x14ac:dyDescent="0.25">
      <c r="A41" s="49" t="s">
        <v>119</v>
      </c>
      <c r="B41" s="52"/>
      <c r="C41" s="52"/>
      <c r="D41" s="52"/>
      <c r="E41" s="52"/>
      <c r="F41" s="28"/>
      <c r="G41" s="28"/>
      <c r="H41" s="28"/>
      <c r="I41" s="33"/>
      <c r="J41" s="28"/>
      <c r="K41" s="28"/>
      <c r="L41" s="28"/>
      <c r="M41" s="28"/>
      <c r="N41" s="28"/>
      <c r="O41" s="28"/>
      <c r="P41" s="28"/>
      <c r="Q41" s="33"/>
      <c r="R41" s="28"/>
      <c r="S41" s="28"/>
    </row>
    <row r="42" spans="1:19" ht="18.75" x14ac:dyDescent="0.25">
      <c r="A42" s="49"/>
      <c r="B42" s="52"/>
      <c r="C42" s="52"/>
      <c r="D42" s="52"/>
      <c r="E42" s="52"/>
      <c r="F42" s="27" t="s">
        <v>6</v>
      </c>
      <c r="G42" s="41">
        <v>1</v>
      </c>
      <c r="H42" s="29"/>
      <c r="I42" s="33"/>
      <c r="J42" s="144" t="str">
        <f>IF(ISBLANK(H38),"",IF(H38&gt;H46,F38,F46))</f>
        <v>Бублик</v>
      </c>
      <c r="K42" s="142"/>
      <c r="L42" s="30">
        <v>4</v>
      </c>
      <c r="M42" s="31"/>
      <c r="N42" s="28"/>
      <c r="O42" s="28"/>
      <c r="P42" s="28"/>
      <c r="Q42" s="33"/>
      <c r="R42" s="28"/>
      <c r="S42" s="28"/>
    </row>
    <row r="43" spans="1:19" ht="18.75" x14ac:dyDescent="0.25">
      <c r="A43" s="49" t="s">
        <v>120</v>
      </c>
      <c r="B43" s="52"/>
      <c r="C43" s="52"/>
      <c r="D43" s="52"/>
      <c r="E43" s="52"/>
      <c r="F43" s="28"/>
      <c r="G43" s="28"/>
      <c r="H43" s="28"/>
      <c r="I43" s="33"/>
      <c r="J43" s="28"/>
      <c r="K43" s="28"/>
      <c r="L43" s="28"/>
      <c r="M43" s="32"/>
      <c r="N43" s="28"/>
      <c r="O43" s="28"/>
      <c r="P43" s="28"/>
      <c r="Q43" s="33"/>
      <c r="R43" s="28"/>
      <c r="S43" s="28"/>
    </row>
    <row r="44" spans="1:19" ht="18.75" x14ac:dyDescent="0.25">
      <c r="A44" s="49"/>
      <c r="B44" s="146" t="s">
        <v>140</v>
      </c>
      <c r="C44" s="147"/>
      <c r="D44" s="50">
        <v>13</v>
      </c>
      <c r="E44" s="51" t="s">
        <v>67</v>
      </c>
      <c r="F44" s="28"/>
      <c r="G44" s="28"/>
      <c r="H44" s="28"/>
      <c r="I44" s="33"/>
      <c r="J44" s="28"/>
      <c r="K44" s="28"/>
      <c r="L44" s="28"/>
      <c r="M44" s="33"/>
      <c r="N44" s="28"/>
      <c r="O44" s="28"/>
      <c r="P44" s="28"/>
      <c r="Q44" s="33"/>
      <c r="R44" s="28"/>
      <c r="S44" s="28"/>
    </row>
    <row r="45" spans="1:19" ht="18.75" x14ac:dyDescent="0.25">
      <c r="A45" s="49" t="s">
        <v>124</v>
      </c>
      <c r="B45" s="52"/>
      <c r="C45" s="52"/>
      <c r="D45" s="52"/>
      <c r="E45" s="53"/>
      <c r="F45" s="28"/>
      <c r="G45" s="28"/>
      <c r="H45" s="28"/>
      <c r="I45" s="33"/>
      <c r="J45" s="28"/>
      <c r="K45" s="28"/>
      <c r="L45" s="28"/>
      <c r="M45" s="33"/>
      <c r="N45" s="28"/>
      <c r="O45" s="28"/>
      <c r="P45" s="28"/>
      <c r="Q45" s="33"/>
      <c r="R45" s="28"/>
      <c r="S45" s="28"/>
    </row>
    <row r="46" spans="1:19" ht="18.75" x14ac:dyDescent="0.25">
      <c r="A46" s="1"/>
      <c r="B46" s="54" t="s">
        <v>6</v>
      </c>
      <c r="C46" s="55">
        <v>4</v>
      </c>
      <c r="D46" s="52"/>
      <c r="E46" s="56"/>
      <c r="F46" s="144" t="str">
        <f>IF(ISBLANK(D44),"",IF(D44&gt;D48,B44,B48))</f>
        <v>Бублик</v>
      </c>
      <c r="G46" s="143"/>
      <c r="H46" s="30">
        <v>13</v>
      </c>
      <c r="I46" s="34"/>
      <c r="J46" s="28"/>
      <c r="K46" s="28"/>
      <c r="L46" s="28"/>
      <c r="M46" s="33"/>
      <c r="N46" s="28"/>
      <c r="O46" s="28"/>
      <c r="P46" s="28"/>
      <c r="Q46" s="33"/>
      <c r="R46" s="28"/>
      <c r="S46" s="28"/>
    </row>
    <row r="47" spans="1:19" x14ac:dyDescent="0.25">
      <c r="A47" s="1"/>
      <c r="B47" s="52"/>
      <c r="C47" s="52"/>
      <c r="D47" s="52"/>
      <c r="E47" s="56"/>
      <c r="F47" s="28"/>
      <c r="G47" s="28"/>
      <c r="H47" s="28"/>
      <c r="I47" s="28"/>
      <c r="J47" s="28"/>
      <c r="K47" s="28"/>
      <c r="L47" s="28"/>
      <c r="M47" s="33"/>
      <c r="N47" s="28"/>
      <c r="O47" s="28"/>
      <c r="P47" s="28"/>
      <c r="Q47" s="33"/>
      <c r="R47" s="28"/>
      <c r="S47" s="28"/>
    </row>
    <row r="48" spans="1:19" ht="18.75" x14ac:dyDescent="0.25">
      <c r="A48" s="1"/>
      <c r="B48" s="146" t="s">
        <v>137</v>
      </c>
      <c r="C48" s="147"/>
      <c r="D48" s="50">
        <v>3</v>
      </c>
      <c r="E48" s="58" t="s">
        <v>68</v>
      </c>
      <c r="F48" s="28"/>
      <c r="G48" s="28"/>
      <c r="H48" s="28"/>
      <c r="I48" s="28"/>
      <c r="J48" s="28"/>
      <c r="K48" s="28"/>
      <c r="L48" s="28"/>
      <c r="M48" s="33"/>
      <c r="N48" s="28"/>
      <c r="O48" s="28"/>
      <c r="P48" s="28"/>
      <c r="Q48" s="33"/>
      <c r="R48" s="28"/>
      <c r="S48" s="28"/>
    </row>
    <row r="49" spans="1:19" x14ac:dyDescent="0.25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33"/>
      <c r="N49" s="28"/>
      <c r="O49" s="28"/>
      <c r="P49" s="28"/>
      <c r="Q49" s="33"/>
      <c r="R49" s="28"/>
      <c r="S49" s="28"/>
    </row>
    <row r="50" spans="1:19" ht="18.75" x14ac:dyDescent="0.25">
      <c r="A50" s="1"/>
      <c r="B50" s="40"/>
      <c r="C50" s="28"/>
      <c r="D50" s="40"/>
      <c r="E50" s="28"/>
      <c r="F50" s="40"/>
      <c r="G50" s="28"/>
      <c r="H50" s="40"/>
      <c r="I50" s="28"/>
      <c r="J50" s="27" t="s">
        <v>6</v>
      </c>
      <c r="K50" s="41">
        <v>3</v>
      </c>
      <c r="L50" s="29"/>
      <c r="M50" s="33"/>
      <c r="N50" s="144" t="str">
        <f>IF(ISBLANK(L42),"",IF(L42&gt;L58,J42,J58))</f>
        <v>Бирюкова</v>
      </c>
      <c r="O50" s="142"/>
      <c r="P50" s="30">
        <v>9</v>
      </c>
      <c r="Q50" s="34"/>
      <c r="R50" s="28"/>
      <c r="S50" s="28"/>
    </row>
    <row r="51" spans="1:19" x14ac:dyDescent="0.25">
      <c r="A51" s="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33"/>
      <c r="N51" s="28"/>
      <c r="O51" s="28"/>
      <c r="P51" s="28"/>
      <c r="Q51" s="28"/>
      <c r="R51" s="28"/>
      <c r="S51" s="28"/>
    </row>
    <row r="52" spans="1:19" ht="18.75" x14ac:dyDescent="0.25">
      <c r="A52" s="1"/>
      <c r="B52" s="142" t="s">
        <v>136</v>
      </c>
      <c r="C52" s="143"/>
      <c r="D52" s="30">
        <v>8</v>
      </c>
      <c r="E52" s="38" t="s">
        <v>69</v>
      </c>
      <c r="F52" s="28"/>
      <c r="G52" s="28"/>
      <c r="H52" s="28"/>
      <c r="I52" s="28"/>
      <c r="J52" s="28"/>
      <c r="K52" s="28"/>
      <c r="L52" s="28"/>
      <c r="M52" s="33"/>
      <c r="N52" s="28"/>
      <c r="O52" s="28"/>
      <c r="P52" s="28"/>
      <c r="Q52" s="28"/>
      <c r="R52" s="28"/>
      <c r="S52" s="28"/>
    </row>
    <row r="53" spans="1:19" ht="18.75" x14ac:dyDescent="0.25">
      <c r="A53" s="49" t="s">
        <v>118</v>
      </c>
      <c r="B53" s="28"/>
      <c r="C53" s="28"/>
      <c r="D53" s="28"/>
      <c r="E53" s="32"/>
      <c r="F53" s="28"/>
      <c r="G53" s="28"/>
      <c r="H53" s="28"/>
      <c r="I53" s="28"/>
      <c r="J53" s="28"/>
      <c r="K53" s="28"/>
      <c r="L53" s="28"/>
      <c r="M53" s="33"/>
      <c r="N53" s="28"/>
      <c r="O53" s="28"/>
      <c r="P53" s="28"/>
      <c r="Q53" s="28"/>
      <c r="R53" s="28"/>
      <c r="S53" s="28"/>
    </row>
    <row r="54" spans="1:19" ht="18.75" x14ac:dyDescent="0.25">
      <c r="A54" s="49" t="s">
        <v>119</v>
      </c>
      <c r="B54" s="27" t="s">
        <v>6</v>
      </c>
      <c r="C54" s="42">
        <v>3</v>
      </c>
      <c r="D54" s="28"/>
      <c r="E54" s="33"/>
      <c r="F54" s="144" t="str">
        <f>IF(ISBLANK(D52),"",IF(D52&gt;D56,B52,B56))</f>
        <v>Мирошниченко</v>
      </c>
      <c r="G54" s="143"/>
      <c r="H54" s="30">
        <v>5</v>
      </c>
      <c r="I54" s="31"/>
      <c r="J54" s="28"/>
      <c r="K54" s="28"/>
      <c r="L54" s="28"/>
      <c r="M54" s="33"/>
      <c r="N54" s="28"/>
      <c r="O54" s="28"/>
      <c r="P54" s="28"/>
      <c r="Q54" s="28"/>
      <c r="R54" s="28"/>
      <c r="S54" s="28"/>
    </row>
    <row r="55" spans="1:19" ht="18.75" x14ac:dyDescent="0.25">
      <c r="A55" s="49" t="s">
        <v>120</v>
      </c>
      <c r="B55" s="28"/>
      <c r="C55" s="28"/>
      <c r="D55" s="28"/>
      <c r="E55" s="33"/>
      <c r="F55" s="28"/>
      <c r="G55" s="28"/>
      <c r="H55" s="28"/>
      <c r="I55" s="32"/>
      <c r="J55" s="28"/>
      <c r="K55" s="28"/>
      <c r="L55" s="28"/>
      <c r="M55" s="33"/>
      <c r="N55" s="28"/>
      <c r="O55" s="28"/>
      <c r="P55" s="28"/>
      <c r="Q55" s="28"/>
      <c r="R55" s="28"/>
      <c r="S55" s="28"/>
    </row>
    <row r="56" spans="1:19" ht="18.75" x14ac:dyDescent="0.25">
      <c r="A56" s="49" t="s">
        <v>121</v>
      </c>
      <c r="B56" s="142" t="s">
        <v>132</v>
      </c>
      <c r="C56" s="143"/>
      <c r="D56" s="30">
        <v>11</v>
      </c>
      <c r="E56" s="39" t="s">
        <v>70</v>
      </c>
      <c r="F56" s="28"/>
      <c r="G56" s="28"/>
      <c r="H56" s="28"/>
      <c r="I56" s="33"/>
      <c r="J56" s="28"/>
      <c r="K56" s="28"/>
      <c r="L56" s="28"/>
      <c r="M56" s="33"/>
      <c r="N56" s="28"/>
      <c r="O56" s="28"/>
      <c r="P56" s="28"/>
      <c r="Q56" s="28"/>
      <c r="R56" s="28"/>
      <c r="S56" s="28"/>
    </row>
    <row r="57" spans="1:19" ht="18.75" x14ac:dyDescent="0.25">
      <c r="A57" s="49" t="s">
        <v>120</v>
      </c>
      <c r="B57" s="28"/>
      <c r="C57" s="28"/>
      <c r="D57" s="28"/>
      <c r="E57" s="28"/>
      <c r="F57" s="28"/>
      <c r="G57" s="28"/>
      <c r="H57" s="28"/>
      <c r="I57" s="33"/>
      <c r="J57" s="28"/>
      <c r="K57" s="28"/>
      <c r="L57" s="28"/>
      <c r="M57" s="33"/>
      <c r="N57" s="28"/>
      <c r="O57" s="28"/>
      <c r="P57" s="28"/>
      <c r="Q57" s="28"/>
      <c r="R57" s="28"/>
      <c r="S57" s="28"/>
    </row>
    <row r="58" spans="1:19" ht="18.75" x14ac:dyDescent="0.25">
      <c r="A58" s="49" t="s">
        <v>122</v>
      </c>
      <c r="B58" s="28"/>
      <c r="C58" s="28"/>
      <c r="D58" s="28"/>
      <c r="E58" s="28"/>
      <c r="F58" s="27" t="s">
        <v>6</v>
      </c>
      <c r="G58" s="41">
        <v>2</v>
      </c>
      <c r="H58" s="29"/>
      <c r="I58" s="33"/>
      <c r="J58" s="144" t="str">
        <f>IF(ISBLANK(H54),"",IF(H54&gt;H62,F54,F62))</f>
        <v>Бирюкова</v>
      </c>
      <c r="K58" s="143"/>
      <c r="L58" s="30">
        <v>13</v>
      </c>
      <c r="M58" s="34"/>
      <c r="N58" s="28"/>
      <c r="O58" s="28"/>
      <c r="P58" s="28"/>
      <c r="Q58" s="28"/>
      <c r="R58" s="28"/>
      <c r="S58" s="28"/>
    </row>
    <row r="59" spans="1:19" ht="18.75" x14ac:dyDescent="0.25">
      <c r="A59" s="49"/>
      <c r="B59" s="28"/>
      <c r="C59" s="28"/>
      <c r="D59" s="28"/>
      <c r="E59" s="28"/>
      <c r="F59" s="28"/>
      <c r="G59" s="28"/>
      <c r="H59" s="28"/>
      <c r="I59" s="33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19" ht="18.75" x14ac:dyDescent="0.25">
      <c r="A60" s="49" t="s">
        <v>123</v>
      </c>
      <c r="B60" s="142" t="s">
        <v>133</v>
      </c>
      <c r="C60" s="143"/>
      <c r="D60" s="30">
        <v>13</v>
      </c>
      <c r="E60" s="38" t="s">
        <v>71</v>
      </c>
      <c r="F60" s="28"/>
      <c r="G60" s="28"/>
      <c r="H60" s="28"/>
      <c r="I60" s="33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19" ht="18.75" x14ac:dyDescent="0.25">
      <c r="A61" s="49" t="s">
        <v>120</v>
      </c>
      <c r="B61" s="28"/>
      <c r="C61" s="28"/>
      <c r="D61" s="28"/>
      <c r="E61" s="32"/>
      <c r="F61" s="28"/>
      <c r="G61" s="28"/>
      <c r="H61" s="28"/>
      <c r="I61" s="33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19" ht="18.75" x14ac:dyDescent="0.25">
      <c r="A62" s="49" t="s">
        <v>119</v>
      </c>
      <c r="B62" s="27" t="s">
        <v>6</v>
      </c>
      <c r="C62" s="42">
        <v>4</v>
      </c>
      <c r="D62" s="28"/>
      <c r="E62" s="33"/>
      <c r="F62" s="144" t="str">
        <f>IF(ISBLANK(D60),"",IF(D60&gt;D64,B60,B64))</f>
        <v>Бирюкова</v>
      </c>
      <c r="G62" s="143"/>
      <c r="H62" s="30">
        <v>12</v>
      </c>
      <c r="I62" s="34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19" ht="18.75" x14ac:dyDescent="0.25">
      <c r="A63" s="49" t="s">
        <v>120</v>
      </c>
      <c r="B63" s="28"/>
      <c r="C63" s="29"/>
      <c r="D63" s="28"/>
      <c r="E63" s="33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19" ht="18.75" x14ac:dyDescent="0.25">
      <c r="A64" s="49" t="s">
        <v>124</v>
      </c>
      <c r="B64" s="142" t="s">
        <v>134</v>
      </c>
      <c r="C64" s="143"/>
      <c r="D64" s="30">
        <v>4</v>
      </c>
      <c r="E64" s="39" t="s">
        <v>72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19" x14ac:dyDescent="0.25">
      <c r="A65" s="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19" x14ac:dyDescent="0.25">
      <c r="A66" s="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19" x14ac:dyDescent="0.25">
      <c r="A67" s="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</row>
    <row r="68" spans="1:19" ht="18.75" x14ac:dyDescent="0.25">
      <c r="A68" s="1"/>
      <c r="B68" s="142" t="str">
        <f>IF(ISBLANK(L10),"",IF(L10&gt;L26,J26,J10))</f>
        <v>Савченко</v>
      </c>
      <c r="C68" s="143"/>
      <c r="D68" s="30">
        <v>2</v>
      </c>
      <c r="E68" s="31"/>
      <c r="F68" s="145"/>
      <c r="G68" s="145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</row>
    <row r="69" spans="1:19" x14ac:dyDescent="0.25">
      <c r="A69" s="1"/>
      <c r="B69" s="28"/>
      <c r="C69" s="28"/>
      <c r="D69" s="28"/>
      <c r="E69" s="32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19" ht="18.75" x14ac:dyDescent="0.25">
      <c r="A70" s="1"/>
      <c r="B70" s="27" t="s">
        <v>6</v>
      </c>
      <c r="C70" s="44">
        <v>1</v>
      </c>
      <c r="D70" s="28"/>
      <c r="E70" s="33"/>
      <c r="F70" s="144" t="str">
        <f>IF(ISBLANK(D68),"",IF(D68&gt;D72,B68,B72))</f>
        <v>Бублик</v>
      </c>
      <c r="G70" s="142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1:19" x14ac:dyDescent="0.25">
      <c r="A71" s="1"/>
      <c r="B71" s="28"/>
      <c r="C71" s="28"/>
      <c r="D71" s="28"/>
      <c r="E71" s="33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</row>
    <row r="72" spans="1:19" ht="18.75" x14ac:dyDescent="0.25">
      <c r="A72" s="1"/>
      <c r="B72" s="142" t="str">
        <f>IF(ISBLANK(L42),"",IF(L42&gt;L58,J58,J42))</f>
        <v>Бублик</v>
      </c>
      <c r="C72" s="143"/>
      <c r="D72" s="30">
        <v>13</v>
      </c>
      <c r="E72" s="34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</row>
    <row r="73" spans="1:19" x14ac:dyDescent="0.25">
      <c r="A73" s="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</sheetData>
  <mergeCells count="36">
    <mergeCell ref="B12:C12"/>
    <mergeCell ref="B1:K1"/>
    <mergeCell ref="B4:C4"/>
    <mergeCell ref="F6:G6"/>
    <mergeCell ref="B8:C8"/>
    <mergeCell ref="J10:K10"/>
    <mergeCell ref="R34:S34"/>
    <mergeCell ref="B36:C36"/>
    <mergeCell ref="F14:G14"/>
    <mergeCell ref="B16:C16"/>
    <mergeCell ref="N18:O18"/>
    <mergeCell ref="B20:C20"/>
    <mergeCell ref="F22:G22"/>
    <mergeCell ref="B24:C24"/>
    <mergeCell ref="B48:C48"/>
    <mergeCell ref="J26:K26"/>
    <mergeCell ref="B28:C28"/>
    <mergeCell ref="F30:G30"/>
    <mergeCell ref="B32:C32"/>
    <mergeCell ref="F38:G38"/>
    <mergeCell ref="B40:C40"/>
    <mergeCell ref="J42:K42"/>
    <mergeCell ref="B44:C44"/>
    <mergeCell ref="F46:G46"/>
    <mergeCell ref="B72:C72"/>
    <mergeCell ref="N50:O50"/>
    <mergeCell ref="B52:C52"/>
    <mergeCell ref="F54:G54"/>
    <mergeCell ref="B56:C56"/>
    <mergeCell ref="J58:K58"/>
    <mergeCell ref="B60:C60"/>
    <mergeCell ref="F62:G62"/>
    <mergeCell ref="B64:C64"/>
    <mergeCell ref="B68:C68"/>
    <mergeCell ref="F68:G68"/>
    <mergeCell ref="F70:G70"/>
  </mergeCells>
  <pageMargins left="0.25" right="0.25" top="0.75" bottom="0.75" header="0.3" footer="0.3"/>
  <pageSetup paperSize="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41"/>
  <sheetViews>
    <sheetView workbookViewId="0">
      <selection activeCell="H36" sqref="H36"/>
    </sheetView>
  </sheetViews>
  <sheetFormatPr defaultRowHeight="15" x14ac:dyDescent="0.25"/>
  <sheetData>
    <row r="1" spans="1:15" ht="46.5" x14ac:dyDescent="0.25">
      <c r="A1" s="1"/>
      <c r="B1" s="96" t="s">
        <v>19</v>
      </c>
      <c r="C1" s="96"/>
      <c r="D1" s="96"/>
      <c r="E1" s="96"/>
      <c r="F1" s="96"/>
      <c r="G1" s="96"/>
      <c r="H1" s="96"/>
      <c r="I1" s="96"/>
      <c r="J1" s="96"/>
      <c r="K1" s="96"/>
      <c r="L1" s="28"/>
      <c r="M1" s="28"/>
      <c r="N1" s="28"/>
      <c r="O1" s="28"/>
    </row>
    <row r="2" spans="1:15" x14ac:dyDescent="0.25">
      <c r="A2" s="1"/>
      <c r="B2" s="28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1"/>
      <c r="B3" s="28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.75" x14ac:dyDescent="0.25">
      <c r="A4" s="1"/>
      <c r="B4" s="142" t="s">
        <v>129</v>
      </c>
      <c r="C4" s="143"/>
      <c r="D4" s="30">
        <v>9</v>
      </c>
      <c r="E4" s="38" t="s">
        <v>73</v>
      </c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1"/>
      <c r="B5" s="28"/>
      <c r="C5" s="29"/>
      <c r="D5" s="28"/>
      <c r="E5" s="32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8.75" x14ac:dyDescent="0.25">
      <c r="A6" s="1"/>
      <c r="B6" s="27" t="s">
        <v>6</v>
      </c>
      <c r="C6" s="41">
        <v>3</v>
      </c>
      <c r="D6" s="28"/>
      <c r="E6" s="33"/>
      <c r="F6" s="144" t="str">
        <f>IF(ISBLANK(D4),"",IF(D4&gt;D8,B4,B8))</f>
        <v>Петрушко</v>
      </c>
      <c r="G6" s="143"/>
      <c r="H6" s="30">
        <v>0</v>
      </c>
      <c r="I6" s="31"/>
      <c r="J6" s="28"/>
      <c r="K6" s="28"/>
      <c r="L6" s="28"/>
      <c r="M6" s="28"/>
      <c r="N6" s="28"/>
      <c r="O6" s="28"/>
    </row>
    <row r="7" spans="1:15" x14ac:dyDescent="0.25">
      <c r="A7" s="1"/>
      <c r="B7" s="28"/>
      <c r="C7" s="29"/>
      <c r="D7" s="28"/>
      <c r="E7" s="33"/>
      <c r="F7" s="28"/>
      <c r="G7" s="28"/>
      <c r="H7" s="28"/>
      <c r="I7" s="32"/>
      <c r="J7" s="28"/>
      <c r="K7" s="28"/>
      <c r="L7" s="28"/>
      <c r="M7" s="28"/>
      <c r="N7" s="28"/>
      <c r="O7" s="28"/>
    </row>
    <row r="8" spans="1:15" ht="18.75" x14ac:dyDescent="0.25">
      <c r="A8" s="1"/>
      <c r="B8" s="142" t="s">
        <v>130</v>
      </c>
      <c r="C8" s="143"/>
      <c r="D8" s="30">
        <v>10</v>
      </c>
      <c r="E8" s="39" t="s">
        <v>74</v>
      </c>
      <c r="F8" s="28"/>
      <c r="G8" s="28"/>
      <c r="H8" s="28"/>
      <c r="I8" s="33"/>
      <c r="J8" s="28"/>
      <c r="K8" s="28"/>
      <c r="L8" s="28"/>
      <c r="M8" s="28"/>
      <c r="N8" s="28"/>
      <c r="O8" s="28"/>
    </row>
    <row r="9" spans="1:15" x14ac:dyDescent="0.25">
      <c r="A9" s="1"/>
      <c r="B9" s="28"/>
      <c r="C9" s="29"/>
      <c r="D9" s="28"/>
      <c r="E9" s="28"/>
      <c r="F9" s="28"/>
      <c r="G9" s="28"/>
      <c r="H9" s="28"/>
      <c r="I9" s="33"/>
      <c r="J9" s="28"/>
      <c r="K9" s="28"/>
      <c r="L9" s="28"/>
      <c r="M9" s="28"/>
      <c r="N9" s="28"/>
      <c r="O9" s="28"/>
    </row>
    <row r="10" spans="1:15" ht="18.75" x14ac:dyDescent="0.25">
      <c r="A10" s="1"/>
      <c r="B10" s="28"/>
      <c r="C10" s="29"/>
      <c r="D10" s="28"/>
      <c r="E10" s="28"/>
      <c r="F10" s="27" t="s">
        <v>6</v>
      </c>
      <c r="G10" s="41">
        <v>2</v>
      </c>
      <c r="H10" s="29"/>
      <c r="I10" s="33"/>
      <c r="J10" s="144" t="str">
        <f>IF(ISBLANK(H6),"",IF(H6&gt;H14,F6,F14))</f>
        <v>Чекмарёва</v>
      </c>
      <c r="K10" s="142"/>
      <c r="L10" s="30">
        <v>13</v>
      </c>
      <c r="M10" s="31"/>
      <c r="N10" s="28"/>
      <c r="O10" s="28"/>
    </row>
    <row r="11" spans="1:15" x14ac:dyDescent="0.25">
      <c r="A11" s="1"/>
      <c r="B11" s="28"/>
      <c r="C11" s="29"/>
      <c r="D11" s="28"/>
      <c r="E11" s="28"/>
      <c r="F11" s="28"/>
      <c r="G11" s="28"/>
      <c r="H11" s="28"/>
      <c r="I11" s="33"/>
      <c r="J11" s="28"/>
      <c r="K11" s="28"/>
      <c r="L11" s="28"/>
      <c r="M11" s="32"/>
      <c r="N11" s="28"/>
      <c r="O11" s="28"/>
    </row>
    <row r="12" spans="1:15" ht="18.75" x14ac:dyDescent="0.25">
      <c r="A12" s="1"/>
      <c r="B12" s="142" t="s">
        <v>141</v>
      </c>
      <c r="C12" s="143"/>
      <c r="D12" s="30">
        <v>4</v>
      </c>
      <c r="E12" s="38" t="s">
        <v>75</v>
      </c>
      <c r="F12" s="28"/>
      <c r="G12" s="28"/>
      <c r="H12" s="28"/>
      <c r="I12" s="33"/>
      <c r="J12" s="28"/>
      <c r="K12" s="28"/>
      <c r="L12" s="28"/>
      <c r="M12" s="33"/>
      <c r="N12" s="28"/>
      <c r="O12" s="28"/>
    </row>
    <row r="13" spans="1:15" x14ac:dyDescent="0.25">
      <c r="A13" s="1"/>
      <c r="B13" s="28"/>
      <c r="C13" s="29"/>
      <c r="D13" s="28"/>
      <c r="E13" s="32"/>
      <c r="F13" s="28"/>
      <c r="G13" s="28"/>
      <c r="H13" s="28"/>
      <c r="I13" s="33"/>
      <c r="J13" s="28"/>
      <c r="K13" s="28"/>
      <c r="L13" s="28"/>
      <c r="M13" s="33"/>
      <c r="N13" s="28"/>
      <c r="O13" s="28"/>
    </row>
    <row r="14" spans="1:15" ht="18.75" x14ac:dyDescent="0.25">
      <c r="A14" s="1"/>
      <c r="B14" s="27" t="s">
        <v>6</v>
      </c>
      <c r="C14" s="41">
        <v>4</v>
      </c>
      <c r="D14" s="28"/>
      <c r="E14" s="33"/>
      <c r="F14" s="144" t="str">
        <f>IF(ISBLANK(D12),"",IF(D12&gt;D16,B12,B16))</f>
        <v>Чекмарёва</v>
      </c>
      <c r="G14" s="143"/>
      <c r="H14" s="30">
        <v>13</v>
      </c>
      <c r="I14" s="34"/>
      <c r="J14" s="28"/>
      <c r="K14" s="28"/>
      <c r="L14" s="28"/>
      <c r="M14" s="33"/>
      <c r="N14" s="28"/>
      <c r="O14" s="28"/>
    </row>
    <row r="15" spans="1:15" x14ac:dyDescent="0.25">
      <c r="A15" s="1"/>
      <c r="B15" s="28"/>
      <c r="C15" s="28"/>
      <c r="D15" s="28"/>
      <c r="E15" s="33"/>
      <c r="F15" s="28"/>
      <c r="G15" s="28"/>
      <c r="H15" s="28"/>
      <c r="I15" s="28"/>
      <c r="J15" s="28"/>
      <c r="K15" s="28"/>
      <c r="L15" s="28"/>
      <c r="M15" s="33"/>
      <c r="N15" s="28"/>
      <c r="O15" s="28"/>
    </row>
    <row r="16" spans="1:15" ht="18.75" x14ac:dyDescent="0.25">
      <c r="A16" s="1"/>
      <c r="B16" s="142" t="s">
        <v>144</v>
      </c>
      <c r="C16" s="143"/>
      <c r="D16" s="30">
        <v>13</v>
      </c>
      <c r="E16" s="39" t="s">
        <v>76</v>
      </c>
      <c r="F16" s="28"/>
      <c r="G16" s="28"/>
      <c r="H16" s="28"/>
      <c r="I16" s="28"/>
      <c r="J16" s="28"/>
      <c r="K16" s="28"/>
      <c r="L16" s="28"/>
      <c r="M16" s="33"/>
      <c r="N16" s="28"/>
      <c r="O16" s="28"/>
    </row>
    <row r="17" spans="1:15" x14ac:dyDescent="0.25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3"/>
      <c r="N17" s="28"/>
      <c r="O17" s="28"/>
    </row>
    <row r="18" spans="1:15" ht="18.75" x14ac:dyDescent="0.25">
      <c r="A18" s="1"/>
      <c r="B18" s="27"/>
      <c r="C18" s="28"/>
      <c r="D18" s="28"/>
      <c r="E18" s="28"/>
      <c r="F18" s="28"/>
      <c r="G18" s="28"/>
      <c r="H18" s="28"/>
      <c r="I18" s="28"/>
      <c r="J18" s="27" t="s">
        <v>6</v>
      </c>
      <c r="K18" s="41">
        <v>3</v>
      </c>
      <c r="L18" s="29"/>
      <c r="M18" s="33"/>
      <c r="N18" s="144" t="str">
        <f>IF(ISBLANK(L10),"",IF(L10&gt;L26,J10,J26))</f>
        <v>Чекмарёва</v>
      </c>
      <c r="O18" s="142"/>
    </row>
    <row r="19" spans="1:15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3"/>
      <c r="N19" s="28"/>
      <c r="O19" s="28"/>
    </row>
    <row r="20" spans="1:15" ht="18.75" x14ac:dyDescent="0.25">
      <c r="A20" s="1"/>
      <c r="B20" s="142" t="s">
        <v>139</v>
      </c>
      <c r="C20" s="143"/>
      <c r="D20" s="30">
        <v>11</v>
      </c>
      <c r="E20" s="38" t="s">
        <v>77</v>
      </c>
      <c r="F20" s="28"/>
      <c r="G20" s="28"/>
      <c r="H20" s="28"/>
      <c r="I20" s="28"/>
      <c r="J20" s="28"/>
      <c r="K20" s="28"/>
      <c r="L20" s="28"/>
      <c r="M20" s="33"/>
      <c r="N20" s="28"/>
      <c r="O20" s="28"/>
    </row>
    <row r="21" spans="1:15" x14ac:dyDescent="0.25">
      <c r="A21" s="1"/>
      <c r="B21" s="28"/>
      <c r="C21" s="28"/>
      <c r="D21" s="28"/>
      <c r="E21" s="32"/>
      <c r="F21" s="28"/>
      <c r="G21" s="28"/>
      <c r="H21" s="28"/>
      <c r="I21" s="28"/>
      <c r="J21" s="28"/>
      <c r="K21" s="28"/>
      <c r="L21" s="28"/>
      <c r="M21" s="33"/>
      <c r="N21" s="28"/>
      <c r="O21" s="28"/>
    </row>
    <row r="22" spans="1:15" ht="18.75" x14ac:dyDescent="0.25">
      <c r="A22" s="1"/>
      <c r="B22" s="27" t="s">
        <v>6</v>
      </c>
      <c r="C22" s="41">
        <v>1</v>
      </c>
      <c r="D22" s="28"/>
      <c r="E22" s="33"/>
      <c r="F22" s="144" t="str">
        <f>IF(ISBLANK(D20),"",IF(D20&gt;D24,B20,B24))</f>
        <v>Головко</v>
      </c>
      <c r="G22" s="143"/>
      <c r="H22" s="30">
        <v>13</v>
      </c>
      <c r="I22" s="31"/>
      <c r="J22" s="28"/>
      <c r="K22" s="28"/>
      <c r="L22" s="28"/>
      <c r="M22" s="33"/>
      <c r="N22" s="28"/>
      <c r="O22" s="28"/>
    </row>
    <row r="23" spans="1:15" x14ac:dyDescent="0.25">
      <c r="A23" s="1"/>
      <c r="B23" s="28"/>
      <c r="C23" s="28"/>
      <c r="D23" s="28"/>
      <c r="E23" s="33"/>
      <c r="F23" s="28"/>
      <c r="G23" s="28"/>
      <c r="H23" s="28"/>
      <c r="I23" s="32"/>
      <c r="J23" s="28"/>
      <c r="K23" s="28"/>
      <c r="L23" s="28"/>
      <c r="M23" s="33"/>
      <c r="N23" s="28"/>
      <c r="O23" s="28"/>
    </row>
    <row r="24" spans="1:15" ht="18.75" x14ac:dyDescent="0.25">
      <c r="A24" s="1"/>
      <c r="B24" s="142" t="s">
        <v>137</v>
      </c>
      <c r="C24" s="143"/>
      <c r="D24" s="30">
        <v>12</v>
      </c>
      <c r="E24" s="39" t="s">
        <v>78</v>
      </c>
      <c r="F24" s="28"/>
      <c r="G24" s="28"/>
      <c r="H24" s="28"/>
      <c r="I24" s="33"/>
      <c r="J24" s="28"/>
      <c r="K24" s="28"/>
      <c r="L24" s="28"/>
      <c r="M24" s="33"/>
      <c r="N24" s="28"/>
      <c r="O24" s="28"/>
    </row>
    <row r="25" spans="1:15" x14ac:dyDescent="0.25">
      <c r="A25" s="1"/>
      <c r="B25" s="28"/>
      <c r="C25" s="28"/>
      <c r="D25" s="28"/>
      <c r="E25" s="28"/>
      <c r="F25" s="28"/>
      <c r="G25" s="28"/>
      <c r="H25" s="28"/>
      <c r="I25" s="33"/>
      <c r="J25" s="28"/>
      <c r="K25" s="28"/>
      <c r="L25" s="28"/>
      <c r="M25" s="33"/>
      <c r="N25" s="28"/>
      <c r="O25" s="28"/>
    </row>
    <row r="26" spans="1:15" ht="18.75" x14ac:dyDescent="0.25">
      <c r="A26" s="1"/>
      <c r="B26" s="28"/>
      <c r="C26" s="28"/>
      <c r="D26" s="28"/>
      <c r="E26" s="28"/>
      <c r="F26" s="27" t="s">
        <v>6</v>
      </c>
      <c r="G26" s="41">
        <v>4</v>
      </c>
      <c r="H26" s="29"/>
      <c r="I26" s="33"/>
      <c r="J26" s="144" t="str">
        <f>IF(ISBLANK(H22),"",IF(H22&gt;H30,F22,F30))</f>
        <v>Головко</v>
      </c>
      <c r="K26" s="143"/>
      <c r="L26" s="30">
        <v>12</v>
      </c>
      <c r="M26" s="34"/>
      <c r="N26" s="28"/>
      <c r="O26" s="28"/>
    </row>
    <row r="27" spans="1:15" x14ac:dyDescent="0.25">
      <c r="A27" s="1"/>
      <c r="B27" s="28"/>
      <c r="C27" s="28"/>
      <c r="D27" s="28"/>
      <c r="E27" s="28"/>
      <c r="F27" s="28"/>
      <c r="G27" s="28"/>
      <c r="H27" s="28"/>
      <c r="I27" s="33"/>
      <c r="J27" s="28"/>
      <c r="K27" s="28"/>
      <c r="L27" s="28"/>
      <c r="M27" s="28"/>
      <c r="N27" s="28"/>
      <c r="O27" s="28"/>
    </row>
    <row r="28" spans="1:15" ht="18.75" x14ac:dyDescent="0.25">
      <c r="A28" s="1"/>
      <c r="B28" s="142" t="s">
        <v>136</v>
      </c>
      <c r="C28" s="143"/>
      <c r="D28" s="30">
        <v>12</v>
      </c>
      <c r="E28" s="38" t="s">
        <v>79</v>
      </c>
      <c r="F28" s="28"/>
      <c r="G28" s="28"/>
      <c r="H28" s="28"/>
      <c r="I28" s="33"/>
      <c r="J28" s="28"/>
      <c r="K28" s="28"/>
      <c r="L28" s="28"/>
      <c r="M28" s="28"/>
      <c r="N28" s="28"/>
      <c r="O28" s="28"/>
    </row>
    <row r="29" spans="1:15" x14ac:dyDescent="0.25">
      <c r="A29" s="1"/>
      <c r="B29" s="28"/>
      <c r="C29" s="28"/>
      <c r="D29" s="28"/>
      <c r="E29" s="32"/>
      <c r="F29" s="28"/>
      <c r="G29" s="28"/>
      <c r="H29" s="28"/>
      <c r="I29" s="33"/>
      <c r="J29" s="28"/>
      <c r="K29" s="28"/>
      <c r="L29" s="28"/>
      <c r="M29" s="28"/>
      <c r="N29" s="28"/>
      <c r="O29" s="28"/>
    </row>
    <row r="30" spans="1:15" ht="18.75" x14ac:dyDescent="0.25">
      <c r="A30" s="1"/>
      <c r="B30" s="27" t="s">
        <v>6</v>
      </c>
      <c r="C30" s="41">
        <v>2</v>
      </c>
      <c r="D30" s="28"/>
      <c r="E30" s="33"/>
      <c r="F30" s="144" t="str">
        <f>IF(ISBLANK(D28),"",IF(D28&gt;D32,B28,B32))</f>
        <v>Акулова</v>
      </c>
      <c r="G30" s="143"/>
      <c r="H30" s="30">
        <v>12</v>
      </c>
      <c r="I30" s="34"/>
      <c r="J30" s="28"/>
      <c r="K30" s="28"/>
      <c r="L30" s="28"/>
      <c r="M30" s="28"/>
      <c r="N30" s="28"/>
      <c r="O30" s="28"/>
    </row>
    <row r="31" spans="1:15" x14ac:dyDescent="0.25">
      <c r="A31" s="1"/>
      <c r="B31" s="28"/>
      <c r="C31" s="28"/>
      <c r="D31" s="28"/>
      <c r="E31" s="33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8.75" x14ac:dyDescent="0.25">
      <c r="A32" s="1"/>
      <c r="B32" s="142" t="s">
        <v>134</v>
      </c>
      <c r="C32" s="143"/>
      <c r="D32" s="30">
        <v>6</v>
      </c>
      <c r="E32" s="39" t="s">
        <v>80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25">
      <c r="A33" s="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25">
      <c r="A35" s="1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18.75" x14ac:dyDescent="0.25">
      <c r="A36" s="1"/>
      <c r="B36" s="142" t="str">
        <f>IF(ISBLANK(H6),"",IF(H6&gt;H14,F14,F6))</f>
        <v>Петрушко</v>
      </c>
      <c r="C36" s="143"/>
      <c r="D36" s="30">
        <v>5</v>
      </c>
      <c r="E36" s="31"/>
      <c r="F36" s="145"/>
      <c r="G36" s="145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1"/>
      <c r="B37" s="28"/>
      <c r="C37" s="28"/>
      <c r="D37" s="28"/>
      <c r="E37" s="32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ht="18.75" x14ac:dyDescent="0.25">
      <c r="A38" s="1"/>
      <c r="B38" s="27" t="s">
        <v>6</v>
      </c>
      <c r="C38" s="41">
        <v>4</v>
      </c>
      <c r="D38" s="28"/>
      <c r="E38" s="33"/>
      <c r="F38" s="144" t="str">
        <f>IF(ISBLANK(D36),"",IF(D36&gt;D40,B36,B40))</f>
        <v>Акулова</v>
      </c>
      <c r="G38" s="142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1"/>
      <c r="B39" s="28"/>
      <c r="C39" s="28"/>
      <c r="D39" s="28"/>
      <c r="E39" s="33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8.75" x14ac:dyDescent="0.25">
      <c r="A40" s="1"/>
      <c r="B40" s="142" t="str">
        <f>IF(ISBLANK(H22),"",IF(H22&gt;H30,F30,F22))</f>
        <v>Акулова</v>
      </c>
      <c r="C40" s="143"/>
      <c r="D40" s="30">
        <v>13</v>
      </c>
      <c r="E40" s="34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x14ac:dyDescent="0.25">
      <c r="A41" s="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</sheetData>
  <mergeCells count="20">
    <mergeCell ref="B12:C12"/>
    <mergeCell ref="F14:G14"/>
    <mergeCell ref="B16:C16"/>
    <mergeCell ref="B1:K1"/>
    <mergeCell ref="B4:C4"/>
    <mergeCell ref="F6:G6"/>
    <mergeCell ref="B8:C8"/>
    <mergeCell ref="J10:K10"/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</mergeCells>
  <pageMargins left="0.25" right="0.25" top="0.75" bottom="0.75" header="0.3" footer="0.3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="78" zoomScaleNormal="78" workbookViewId="0">
      <selection activeCell="M12" sqref="M12:M13"/>
    </sheetView>
  </sheetViews>
  <sheetFormatPr defaultRowHeight="15" x14ac:dyDescent="0.25"/>
  <sheetData>
    <row r="1" spans="1:13" ht="46.5" x14ac:dyDescent="0.25">
      <c r="A1" s="1"/>
      <c r="B1" s="96" t="s">
        <v>11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3">
        <v>3</v>
      </c>
      <c r="I3" s="4">
        <v>4</v>
      </c>
      <c r="J3" s="4">
        <v>5</v>
      </c>
      <c r="K3" s="2" t="s">
        <v>1</v>
      </c>
      <c r="L3" s="3" t="s">
        <v>2</v>
      </c>
      <c r="M3" s="5" t="s">
        <v>3</v>
      </c>
    </row>
    <row r="4" spans="1:13" ht="21" x14ac:dyDescent="0.25">
      <c r="A4" s="1"/>
      <c r="B4" s="100">
        <v>1</v>
      </c>
      <c r="C4" s="101" t="s">
        <v>22</v>
      </c>
      <c r="D4" s="102"/>
      <c r="E4" s="103"/>
      <c r="F4" s="6" t="s">
        <v>4</v>
      </c>
      <c r="G4" s="59" t="str">
        <f ca="1">INDIRECT(ADDRESS(23,6))&amp;":"&amp;INDIRECT(ADDRESS(23,7))</f>
        <v>13:1</v>
      </c>
      <c r="H4" s="59" t="str">
        <f ca="1">INDIRECT(ADDRESS(26,7))&amp;":"&amp;INDIRECT(ADDRESS(26,6))</f>
        <v>9:10</v>
      </c>
      <c r="I4" s="59" t="str">
        <f ca="1">INDIRECT(ADDRESS(30,6))&amp;":"&amp;INDIRECT(ADDRESS(30,7))</f>
        <v>13:3</v>
      </c>
      <c r="J4" s="60" t="str">
        <f ca="1">INDIRECT(ADDRESS(35,7))&amp;":"&amp;INDIRECT(ADDRESS(35,6))</f>
        <v>9:4</v>
      </c>
      <c r="K4" s="104">
        <f ca="1">IF(COUNT(F5:J5)=0,"",COUNTIF(F5:J5,"&gt;0")+0.5*COUNTIF(F5:J5,0))</f>
        <v>3</v>
      </c>
      <c r="L4" s="61">
        <v>9</v>
      </c>
      <c r="M4" s="95">
        <v>1</v>
      </c>
    </row>
    <row r="5" spans="1:13" ht="21" x14ac:dyDescent="0.25">
      <c r="A5" s="1"/>
      <c r="B5" s="75"/>
      <c r="C5" s="76"/>
      <c r="D5" s="77"/>
      <c r="E5" s="78"/>
      <c r="F5" s="10" t="s">
        <v>4</v>
      </c>
      <c r="G5" s="62">
        <f ca="1">IF(LEN(INDIRECT(ADDRESS(ROW()-1, COLUMN())))=1,"",INDIRECT(ADDRESS(23,6))-INDIRECT(ADDRESS(23,7)))</f>
        <v>12</v>
      </c>
      <c r="H5" s="62">
        <f ca="1">IF(LEN(INDIRECT(ADDRESS(ROW()-1, COLUMN())))=1,"",INDIRECT(ADDRESS(26,7))-INDIRECT(ADDRESS(26,6)))</f>
        <v>-1</v>
      </c>
      <c r="I5" s="62">
        <f ca="1">IF(LEN(INDIRECT(ADDRESS(ROW()-1, COLUMN())))=1,"",INDIRECT(ADDRESS(30,6))-INDIRECT(ADDRESS(30,7)))</f>
        <v>10</v>
      </c>
      <c r="J5" s="63">
        <f ca="1">IF(LEN(INDIRECT(ADDRESS(ROW()-1, COLUMN())))=1,"",INDIRECT(ADDRESS(35,7))-INDIRECT(ADDRESS(35,6)))</f>
        <v>5</v>
      </c>
      <c r="K5" s="79"/>
      <c r="L5" s="62">
        <f ca="1">IF(COUNT(F5:J5)=0,"",SUM(F5:J5))</f>
        <v>26</v>
      </c>
      <c r="M5" s="80"/>
    </row>
    <row r="6" spans="1:13" ht="21" x14ac:dyDescent="0.25">
      <c r="A6" s="1"/>
      <c r="B6" s="74">
        <v>2</v>
      </c>
      <c r="C6" s="82" t="s">
        <v>21</v>
      </c>
      <c r="D6" s="83"/>
      <c r="E6" s="84"/>
      <c r="F6" s="13" t="str">
        <f ca="1">INDIRECT(ADDRESS(23,7))&amp;":"&amp;INDIRECT(ADDRESS(23,6))</f>
        <v>1:13</v>
      </c>
      <c r="G6" s="14" t="s">
        <v>4</v>
      </c>
      <c r="H6" s="15" t="str">
        <f ca="1">INDIRECT(ADDRESS(31,6))&amp;":"&amp;INDIRECT(ADDRESS(31,7))</f>
        <v>5:13</v>
      </c>
      <c r="I6" s="15" t="str">
        <f ca="1">INDIRECT(ADDRESS(34,7))&amp;":"&amp;INDIRECT(ADDRESS(34,6))</f>
        <v>4:13</v>
      </c>
      <c r="J6" s="16" t="str">
        <f ca="1">INDIRECT(ADDRESS(18,6))&amp;":"&amp;INDIRECT(ADDRESS(18,7))</f>
        <v>9:11</v>
      </c>
      <c r="K6" s="88">
        <f ca="1">IF(COUNT(F7:J7)=0,"",COUNTIF(F7:J7,"&gt;0")+0.5*COUNTIF(F7:J7,0))</f>
        <v>0</v>
      </c>
      <c r="L6" s="11"/>
      <c r="M6" s="90">
        <v>5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COLUMN())))=1,"",INDIRECT(ADDRESS(23,7))-INDIRECT(ADDRESS(23,6)))</f>
        <v>-12</v>
      </c>
      <c r="G7" s="18" t="s">
        <v>4</v>
      </c>
      <c r="H7" s="11">
        <f ca="1">IF(LEN(INDIRECT(ADDRESS(ROW()-1, COLUMN())))=1,"",INDIRECT(ADDRESS(31,6))-INDIRECT(ADDRESS(31,7)))</f>
        <v>-8</v>
      </c>
      <c r="I7" s="11">
        <f ca="1">IF(LEN(INDIRECT(ADDRESS(ROW()-1, COLUMN())))=1,"",INDIRECT(ADDRESS(34,7))-INDIRECT(ADDRESS(34,6)))</f>
        <v>-9</v>
      </c>
      <c r="J7" s="12">
        <f ca="1">IF(LEN(INDIRECT(ADDRESS(ROW()-1, COLUMN())))=1,"",INDIRECT(ADDRESS(18,6))-INDIRECT(ADDRESS(18,7)))</f>
        <v>-2</v>
      </c>
      <c r="K7" s="88"/>
      <c r="L7" s="11">
        <f ca="1">IF(COUNT(F7:J7)=0,"",SUM(F7:J7))</f>
        <v>-31</v>
      </c>
      <c r="M7" s="90"/>
    </row>
    <row r="8" spans="1:13" ht="21" x14ac:dyDescent="0.25">
      <c r="A8" s="1"/>
      <c r="B8" s="74">
        <v>3</v>
      </c>
      <c r="C8" s="92" t="s">
        <v>23</v>
      </c>
      <c r="D8" s="93"/>
      <c r="E8" s="94"/>
      <c r="F8" s="13" t="str">
        <f ca="1">INDIRECT(ADDRESS(26,6))&amp;":"&amp;INDIRECT(ADDRESS(26,7))</f>
        <v>10:9</v>
      </c>
      <c r="G8" s="15" t="str">
        <f ca="1">INDIRECT(ADDRESS(31,7))&amp;":"&amp;INDIRECT(ADDRESS(31,6))</f>
        <v>13:5</v>
      </c>
      <c r="H8" s="14" t="s">
        <v>4</v>
      </c>
      <c r="I8" s="15" t="str">
        <f ca="1">INDIRECT(ADDRESS(19,6))&amp;":"&amp;INDIRECT(ADDRESS(19,7))</f>
        <v>3:12</v>
      </c>
      <c r="J8" s="16" t="str">
        <f ca="1">INDIRECT(ADDRESS(22,7))&amp;":"&amp;INDIRECT(ADDRESS(22,6))</f>
        <v>13:0</v>
      </c>
      <c r="K8" s="88">
        <f ca="1">IF(COUNT(F9:J9)=0,"",COUNTIF(F9:J9,"&gt;0")+0.5*COUNTIF(F9:J9,0))</f>
        <v>3</v>
      </c>
      <c r="L8" s="11">
        <v>-8</v>
      </c>
      <c r="M8" s="90">
        <v>3</v>
      </c>
    </row>
    <row r="9" spans="1:13" ht="21" x14ac:dyDescent="0.25">
      <c r="A9" s="1"/>
      <c r="B9" s="75"/>
      <c r="C9" s="92"/>
      <c r="D9" s="93"/>
      <c r="E9" s="94"/>
      <c r="F9" s="17">
        <f ca="1">IF(LEN(INDIRECT(ADDRESS(ROW()-1, COLUMN())))=1,"",INDIRECT(ADDRESS(26,6))-INDIRECT(ADDRESS(26,7)))</f>
        <v>1</v>
      </c>
      <c r="G9" s="11">
        <f ca="1">IF(LEN(INDIRECT(ADDRESS(ROW()-1, COLUMN())))=1,"",INDIRECT(ADDRESS(31,7))-INDIRECT(ADDRESS(31,6)))</f>
        <v>8</v>
      </c>
      <c r="H9" s="18" t="s">
        <v>4</v>
      </c>
      <c r="I9" s="11">
        <f ca="1">IF(LEN(INDIRECT(ADDRESS(ROW()-1, COLUMN())))=1,"",INDIRECT(ADDRESS(19,6))-INDIRECT(ADDRESS(19,7)))</f>
        <v>-9</v>
      </c>
      <c r="J9" s="12">
        <f ca="1">IF(LEN(INDIRECT(ADDRESS(ROW()-1, COLUMN())))=1,"",INDIRECT(ADDRESS(22,7))-INDIRECT(ADDRESS(22,6)))</f>
        <v>13</v>
      </c>
      <c r="K9" s="88"/>
      <c r="L9" s="11">
        <f ca="1">IF(COUNT(F9:J9)=0,"",SUM(F9:J9))</f>
        <v>13</v>
      </c>
      <c r="M9" s="90"/>
    </row>
    <row r="10" spans="1:13" ht="21" x14ac:dyDescent="0.25">
      <c r="A10" s="1"/>
      <c r="B10" s="74">
        <v>4</v>
      </c>
      <c r="C10" s="76" t="s">
        <v>24</v>
      </c>
      <c r="D10" s="77"/>
      <c r="E10" s="78"/>
      <c r="F10" s="64" t="str">
        <f ca="1">INDIRECT(ADDRESS(30,7))&amp;":"&amp;INDIRECT(ADDRESS(30,6))</f>
        <v>3:13</v>
      </c>
      <c r="G10" s="65" t="str">
        <f ca="1">INDIRECT(ADDRESS(34,6))&amp;":"&amp;INDIRECT(ADDRESS(34,7))</f>
        <v>13:4</v>
      </c>
      <c r="H10" s="65" t="str">
        <f ca="1">INDIRECT(ADDRESS(19,7))&amp;":"&amp;INDIRECT(ADDRESS(19,6))</f>
        <v>12:3</v>
      </c>
      <c r="I10" s="14" t="s">
        <v>4</v>
      </c>
      <c r="J10" s="66" t="str">
        <f ca="1">INDIRECT(ADDRESS(27,6))&amp;":"&amp;INDIRECT(ADDRESS(27,7))</f>
        <v>10:8</v>
      </c>
      <c r="K10" s="79">
        <f ca="1">IF(COUNT(F11:J11)=0,"",COUNTIF(F11:J11,"&gt;0")+0.5*COUNTIF(F11:J11,0))</f>
        <v>3</v>
      </c>
      <c r="L10" s="62">
        <v>-1</v>
      </c>
      <c r="M10" s="80">
        <v>2</v>
      </c>
    </row>
    <row r="11" spans="1:13" ht="21" x14ac:dyDescent="0.25">
      <c r="A11" s="1"/>
      <c r="B11" s="75"/>
      <c r="C11" s="76"/>
      <c r="D11" s="77"/>
      <c r="E11" s="78"/>
      <c r="F11" s="67">
        <f ca="1">IF(LEN(INDIRECT(ADDRESS(ROW()-1, COLUMN())))=1,"",INDIRECT(ADDRESS(30,7))-INDIRECT(ADDRESS(30,6)))</f>
        <v>-10</v>
      </c>
      <c r="G11" s="62">
        <f ca="1">IF(LEN(INDIRECT(ADDRESS(ROW()-1, COLUMN())))=1,"",INDIRECT(ADDRESS(34,6))-INDIRECT(ADDRESS(34,7)))</f>
        <v>9</v>
      </c>
      <c r="H11" s="62">
        <f ca="1">IF(LEN(INDIRECT(ADDRESS(ROW()-1, COLUMN())))=1,"",INDIRECT(ADDRESS(19,7))-INDIRECT(ADDRESS(19,6)))</f>
        <v>9</v>
      </c>
      <c r="I11" s="18" t="s">
        <v>4</v>
      </c>
      <c r="J11" s="63">
        <f ca="1">IF(LEN(INDIRECT(ADDRESS(ROW()-1, COLUMN())))=1,"",INDIRECT(ADDRESS(27,6))-INDIRECT(ADDRESS(27,7)))</f>
        <v>2</v>
      </c>
      <c r="K11" s="79"/>
      <c r="L11" s="62">
        <f ca="1">IF(COUNT(F11:J11)=0,"",SUM(F11:J11))</f>
        <v>10</v>
      </c>
      <c r="M11" s="80"/>
    </row>
    <row r="12" spans="1:13" ht="21" x14ac:dyDescent="0.25">
      <c r="A12" s="1"/>
      <c r="B12" s="74">
        <v>5</v>
      </c>
      <c r="C12" s="82" t="s">
        <v>127</v>
      </c>
      <c r="D12" s="83"/>
      <c r="E12" s="84"/>
      <c r="F12" s="13" t="str">
        <f ca="1">INDIRECT(ADDRESS(35,6))&amp;":"&amp;INDIRECT(ADDRESS(35,7))</f>
        <v>4:9</v>
      </c>
      <c r="G12" s="15" t="str">
        <f ca="1">INDIRECT(ADDRESS(18,7))&amp;":"&amp;INDIRECT(ADDRESS(18,6))</f>
        <v>11:9</v>
      </c>
      <c r="H12" s="15" t="str">
        <f ca="1">INDIRECT(ADDRESS(22,6))&amp;":"&amp;INDIRECT(ADDRESS(22,7))</f>
        <v>0:13</v>
      </c>
      <c r="I12" s="15" t="str">
        <f ca="1">INDIRECT(ADDRESS(27,7))&amp;":"&amp;INDIRECT(ADDRESS(27,6))</f>
        <v>8:10</v>
      </c>
      <c r="J12" s="19" t="s">
        <v>4</v>
      </c>
      <c r="K12" s="88">
        <f ca="1">IF(COUNT(F13:J13)=0,"",COUNTIF(F13:J13,"&gt;0")+0.5*COUNTIF(F13:J13,0))</f>
        <v>1</v>
      </c>
      <c r="L12" s="11"/>
      <c r="M12" s="90">
        <v>4</v>
      </c>
    </row>
    <row r="13" spans="1:13" ht="21.75" thickBot="1" x14ac:dyDescent="0.3">
      <c r="A13" s="1"/>
      <c r="B13" s="81"/>
      <c r="C13" s="85"/>
      <c r="D13" s="86"/>
      <c r="E13" s="87"/>
      <c r="F13" s="20">
        <f ca="1">IF(LEN(INDIRECT(ADDRESS(ROW()-1, COLUMN())))=1,"",INDIRECT(ADDRESS(35,6))-INDIRECT(ADDRESS(35,7)))</f>
        <v>-5</v>
      </c>
      <c r="G13" s="21">
        <f ca="1">IF(LEN(INDIRECT(ADDRESS(ROW()-1, COLUMN())))=1,"",INDIRECT(ADDRESS(18,7))-INDIRECT(ADDRESS(18,6)))</f>
        <v>2</v>
      </c>
      <c r="H13" s="21">
        <f ca="1">IF(LEN(INDIRECT(ADDRESS(ROW()-1, COLUMN())))=1,"",INDIRECT(ADDRESS(22,6))-INDIRECT(ADDRESS(22,7)))</f>
        <v>-13</v>
      </c>
      <c r="I13" s="21">
        <f ca="1">IF(LEN(INDIRECT(ADDRESS(ROW()-1, COLUMN())))=1,"",INDIRECT(ADDRESS(27,7))-INDIRECT(ADDRESS(27,6)))</f>
        <v>-2</v>
      </c>
      <c r="J13" s="22" t="s">
        <v>4</v>
      </c>
      <c r="K13" s="89"/>
      <c r="L13" s="21">
        <f ca="1">IF(COUNT(F13:J13)=0,"",SUM(F13:J13))</f>
        <v>-18</v>
      </c>
      <c r="M13" s="9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3" ht="21.75" thickBot="1" x14ac:dyDescent="0.3">
      <c r="A17" s="1"/>
      <c r="B17" s="70" t="s">
        <v>5</v>
      </c>
      <c r="C17" s="70"/>
      <c r="D17" s="70"/>
      <c r="E17" s="70"/>
      <c r="F17" s="70"/>
      <c r="G17" s="70"/>
      <c r="H17" s="70"/>
      <c r="I17" s="70"/>
      <c r="J17" s="70"/>
      <c r="K17" s="70"/>
      <c r="M17" s="23"/>
    </row>
    <row r="18" spans="1:13" ht="19.5" thickBot="1" x14ac:dyDescent="0.3">
      <c r="A18" s="1"/>
      <c r="B18" s="24">
        <v>2</v>
      </c>
      <c r="C18" s="71" t="str">
        <f ca="1">IF(ISBLANK(INDIRECT(ADDRESS(B18*2+2,3))),"",INDIRECT(ADDRESS(B18*2+2,3)))</f>
        <v>Бугите, Царегородцев</v>
      </c>
      <c r="D18" s="71"/>
      <c r="E18" s="72"/>
      <c r="F18" s="25">
        <v>9</v>
      </c>
      <c r="G18" s="26">
        <v>11</v>
      </c>
      <c r="H18" s="73" t="str">
        <f ca="1">IF(ISBLANK(INDIRECT(ADDRESS(K18*2+2,3))),"",INDIRECT(ADDRESS(K18*2+2,3)))</f>
        <v>Новикова, Новиков</v>
      </c>
      <c r="I18" s="71"/>
      <c r="J18" s="71"/>
      <c r="K18" s="24">
        <v>5</v>
      </c>
      <c r="L18" s="27" t="s">
        <v>6</v>
      </c>
      <c r="M18" s="36">
        <v>1</v>
      </c>
    </row>
    <row r="19" spans="1:13" ht="19.5" thickBot="1" x14ac:dyDescent="0.3">
      <c r="A19" s="1"/>
      <c r="B19" s="24">
        <v>3</v>
      </c>
      <c r="C19" s="71" t="str">
        <f ca="1">IF(ISBLANK(INDIRECT(ADDRESS(B19*2+2,3))),"",INDIRECT(ADDRESS(B19*2+2,3)))</f>
        <v>Большакова, Капов</v>
      </c>
      <c r="D19" s="71"/>
      <c r="E19" s="72"/>
      <c r="F19" s="25">
        <v>3</v>
      </c>
      <c r="G19" s="26">
        <v>12</v>
      </c>
      <c r="H19" s="73" t="str">
        <f ca="1">IF(ISBLANK(INDIRECT(ADDRESS(K19*2+2,3))),"",INDIRECT(ADDRESS(K19*2+2,3)))</f>
        <v>Алкина, Федотовский</v>
      </c>
      <c r="I19" s="71"/>
      <c r="J19" s="71"/>
      <c r="K19" s="24">
        <v>4</v>
      </c>
      <c r="L19" s="27" t="s">
        <v>6</v>
      </c>
      <c r="M19" s="36">
        <v>2</v>
      </c>
    </row>
    <row r="20" spans="1:13" ht="18.75" x14ac:dyDescent="0.3">
      <c r="A20" s="1"/>
      <c r="M20" s="37"/>
    </row>
    <row r="21" spans="1:13" ht="21.75" thickBot="1" x14ac:dyDescent="0.35">
      <c r="A21" s="1"/>
      <c r="B21" s="70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M21" s="37"/>
    </row>
    <row r="22" spans="1:13" ht="19.5" thickBot="1" x14ac:dyDescent="0.3">
      <c r="A22" s="1"/>
      <c r="B22" s="24">
        <v>5</v>
      </c>
      <c r="C22" s="71" t="str">
        <f ca="1">IF(ISBLANK(INDIRECT(ADDRESS(B22*2+2,3))),"",INDIRECT(ADDRESS(B22*2+2,3)))</f>
        <v>Новикова, Новиков</v>
      </c>
      <c r="D22" s="71"/>
      <c r="E22" s="72"/>
      <c r="F22" s="25">
        <v>0</v>
      </c>
      <c r="G22" s="26">
        <v>13</v>
      </c>
      <c r="H22" s="73" t="str">
        <f ca="1">IF(ISBLANK(INDIRECT(ADDRESS(K22*2+2,3))),"",INDIRECT(ADDRESS(K22*2+2,3)))</f>
        <v>Большакова, Капов</v>
      </c>
      <c r="I22" s="71"/>
      <c r="J22" s="71"/>
      <c r="K22" s="24">
        <v>3</v>
      </c>
      <c r="L22" s="27" t="s">
        <v>6</v>
      </c>
      <c r="M22" s="36">
        <v>3</v>
      </c>
    </row>
    <row r="23" spans="1:13" ht="19.5" thickBot="1" x14ac:dyDescent="0.3">
      <c r="A23" s="1"/>
      <c r="B23" s="24">
        <v>1</v>
      </c>
      <c r="C23" s="71" t="str">
        <f ca="1">IF(ISBLANK(INDIRECT(ADDRESS(B23*2+2,3))),"",INDIRECT(ADDRESS(B23*2+2,3)))</f>
        <v>Мурашова, Воронов</v>
      </c>
      <c r="D23" s="71"/>
      <c r="E23" s="72"/>
      <c r="F23" s="25">
        <v>13</v>
      </c>
      <c r="G23" s="26">
        <v>1</v>
      </c>
      <c r="H23" s="73" t="str">
        <f ca="1">IF(ISBLANK(INDIRECT(ADDRESS(K23*2+2,3))),"",INDIRECT(ADDRESS(K23*2+2,3)))</f>
        <v>Бугите, Царегородцев</v>
      </c>
      <c r="I23" s="71"/>
      <c r="J23" s="71"/>
      <c r="K23" s="24">
        <v>2</v>
      </c>
      <c r="L23" s="27" t="s">
        <v>6</v>
      </c>
      <c r="M23" s="36">
        <v>4</v>
      </c>
    </row>
    <row r="24" spans="1:13" ht="18.75" x14ac:dyDescent="0.3">
      <c r="A24" s="1"/>
      <c r="M24" s="37"/>
    </row>
    <row r="25" spans="1:13" ht="21.75" thickBot="1" x14ac:dyDescent="0.35">
      <c r="A25" s="1"/>
      <c r="B25" s="70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M25" s="37"/>
    </row>
    <row r="26" spans="1:13" ht="19.5" thickBot="1" x14ac:dyDescent="0.3">
      <c r="A26" s="1"/>
      <c r="B26" s="24">
        <v>3</v>
      </c>
      <c r="C26" s="71" t="str">
        <f ca="1">IF(ISBLANK(INDIRECT(ADDRESS(B26*2+2,3))),"",INDIRECT(ADDRESS(B26*2+2,3)))</f>
        <v>Большакова, Капов</v>
      </c>
      <c r="D26" s="71"/>
      <c r="E26" s="72"/>
      <c r="F26" s="25">
        <v>10</v>
      </c>
      <c r="G26" s="26">
        <v>9</v>
      </c>
      <c r="H26" s="73" t="str">
        <f ca="1">IF(ISBLANK(INDIRECT(ADDRESS(K26*2+2,3))),"",INDIRECT(ADDRESS(K26*2+2,3)))</f>
        <v>Мурашова, Воронов</v>
      </c>
      <c r="I26" s="71"/>
      <c r="J26" s="71"/>
      <c r="K26" s="24">
        <v>1</v>
      </c>
      <c r="L26" s="27" t="s">
        <v>6</v>
      </c>
      <c r="M26" s="36">
        <v>5</v>
      </c>
    </row>
    <row r="27" spans="1:13" ht="19.5" thickBot="1" x14ac:dyDescent="0.3">
      <c r="A27" s="1"/>
      <c r="B27" s="24">
        <v>4</v>
      </c>
      <c r="C27" s="71" t="str">
        <f ca="1">IF(ISBLANK(INDIRECT(ADDRESS(B27*2+2,3))),"",INDIRECT(ADDRESS(B27*2+2,3)))</f>
        <v>Алкина, Федотовский</v>
      </c>
      <c r="D27" s="71"/>
      <c r="E27" s="72"/>
      <c r="F27" s="25">
        <v>10</v>
      </c>
      <c r="G27" s="26">
        <v>8</v>
      </c>
      <c r="H27" s="73" t="str">
        <f ca="1">IF(ISBLANK(INDIRECT(ADDRESS(K27*2+2,3))),"",INDIRECT(ADDRESS(K27*2+2,3)))</f>
        <v>Новикова, Новиков</v>
      </c>
      <c r="I27" s="71"/>
      <c r="J27" s="71"/>
      <c r="K27" s="24">
        <v>5</v>
      </c>
      <c r="L27" s="27" t="s">
        <v>6</v>
      </c>
      <c r="M27" s="36">
        <v>6</v>
      </c>
    </row>
    <row r="28" spans="1:13" ht="18.75" x14ac:dyDescent="0.3">
      <c r="A28" s="1"/>
      <c r="M28" s="37"/>
    </row>
    <row r="29" spans="1:13" ht="21.75" thickBot="1" x14ac:dyDescent="0.35">
      <c r="A29" s="1"/>
      <c r="B29" s="70" t="s">
        <v>9</v>
      </c>
      <c r="C29" s="70"/>
      <c r="D29" s="70"/>
      <c r="E29" s="70"/>
      <c r="F29" s="70"/>
      <c r="G29" s="70"/>
      <c r="H29" s="70"/>
      <c r="I29" s="70"/>
      <c r="J29" s="70"/>
      <c r="K29" s="70"/>
      <c r="M29" s="37"/>
    </row>
    <row r="30" spans="1:13" ht="19.5" thickBot="1" x14ac:dyDescent="0.3">
      <c r="A30" s="1"/>
      <c r="B30" s="24">
        <v>1</v>
      </c>
      <c r="C30" s="71" t="str">
        <f ca="1">IF(ISBLANK(INDIRECT(ADDRESS(B30*2+2,3))),"",INDIRECT(ADDRESS(B30*2+2,3)))</f>
        <v>Мурашова, Воронов</v>
      </c>
      <c r="D30" s="71"/>
      <c r="E30" s="72"/>
      <c r="F30" s="25">
        <v>13</v>
      </c>
      <c r="G30" s="26">
        <v>3</v>
      </c>
      <c r="H30" s="73" t="str">
        <f ca="1">IF(ISBLANK(INDIRECT(ADDRESS(K30*2+2,3))),"",INDIRECT(ADDRESS(K30*2+2,3)))</f>
        <v>Алкина, Федотовский</v>
      </c>
      <c r="I30" s="71"/>
      <c r="J30" s="71"/>
      <c r="K30" s="24">
        <v>4</v>
      </c>
      <c r="L30" s="27" t="s">
        <v>6</v>
      </c>
      <c r="M30" s="36">
        <v>1</v>
      </c>
    </row>
    <row r="31" spans="1:13" ht="19.5" thickBot="1" x14ac:dyDescent="0.3">
      <c r="A31" s="1"/>
      <c r="B31" s="24">
        <v>2</v>
      </c>
      <c r="C31" s="71" t="str">
        <f ca="1">IF(ISBLANK(INDIRECT(ADDRESS(B31*2+2,3))),"",INDIRECT(ADDRESS(B31*2+2,3)))</f>
        <v>Бугите, Царегородцев</v>
      </c>
      <c r="D31" s="71"/>
      <c r="E31" s="72"/>
      <c r="F31" s="25">
        <v>5</v>
      </c>
      <c r="G31" s="26">
        <v>13</v>
      </c>
      <c r="H31" s="73" t="str">
        <f ca="1">IF(ISBLANK(INDIRECT(ADDRESS(K31*2+2,3))),"",INDIRECT(ADDRESS(K31*2+2,3)))</f>
        <v>Большакова, Капов</v>
      </c>
      <c r="I31" s="71"/>
      <c r="J31" s="71"/>
      <c r="K31" s="24">
        <v>3</v>
      </c>
      <c r="L31" s="27" t="s">
        <v>6</v>
      </c>
      <c r="M31" s="36">
        <v>2</v>
      </c>
    </row>
    <row r="32" spans="1:13" ht="18.75" x14ac:dyDescent="0.3">
      <c r="A32" s="1"/>
      <c r="M32" s="37"/>
    </row>
    <row r="33" spans="1:13" ht="21.75" thickBot="1" x14ac:dyDescent="0.35">
      <c r="A33" s="1"/>
      <c r="B33" s="70" t="s">
        <v>10</v>
      </c>
      <c r="C33" s="70"/>
      <c r="D33" s="70"/>
      <c r="E33" s="70"/>
      <c r="F33" s="70"/>
      <c r="G33" s="70"/>
      <c r="H33" s="70"/>
      <c r="I33" s="70"/>
      <c r="J33" s="70"/>
      <c r="K33" s="70"/>
      <c r="M33" s="37"/>
    </row>
    <row r="34" spans="1:13" ht="19.5" thickBot="1" x14ac:dyDescent="0.3">
      <c r="A34" s="1"/>
      <c r="B34" s="24">
        <v>4</v>
      </c>
      <c r="C34" s="71" t="str">
        <f ca="1">IF(ISBLANK(INDIRECT(ADDRESS(B34*2+2,3))),"",INDIRECT(ADDRESS(B34*2+2,3)))</f>
        <v>Алкина, Федотовский</v>
      </c>
      <c r="D34" s="71"/>
      <c r="E34" s="72"/>
      <c r="F34" s="25">
        <v>13</v>
      </c>
      <c r="G34" s="26">
        <v>4</v>
      </c>
      <c r="H34" s="73" t="str">
        <f ca="1">IF(ISBLANK(INDIRECT(ADDRESS(K34*2+2,3))),"",INDIRECT(ADDRESS(K34*2+2,3)))</f>
        <v>Бугите, Царегородцев</v>
      </c>
      <c r="I34" s="71"/>
      <c r="J34" s="71"/>
      <c r="K34" s="24">
        <v>2</v>
      </c>
      <c r="L34" s="27" t="s">
        <v>6</v>
      </c>
      <c r="M34" s="36">
        <v>3</v>
      </c>
    </row>
    <row r="35" spans="1:13" ht="19.5" thickBot="1" x14ac:dyDescent="0.3">
      <c r="A35" s="1"/>
      <c r="B35" s="24">
        <v>5</v>
      </c>
      <c r="C35" s="71" t="str">
        <f ca="1">IF(ISBLANK(INDIRECT(ADDRESS(B35*2+2,3))),"",INDIRECT(ADDRESS(B35*2+2,3)))</f>
        <v>Новикова, Новиков</v>
      </c>
      <c r="D35" s="71"/>
      <c r="E35" s="72"/>
      <c r="F35" s="25">
        <v>4</v>
      </c>
      <c r="G35" s="26">
        <v>9</v>
      </c>
      <c r="H35" s="73" t="str">
        <f ca="1">IF(ISBLANK(INDIRECT(ADDRESS(K35*2+2,3))),"",INDIRECT(ADDRESS(K35*2+2,3)))</f>
        <v>Мурашова, Воронов</v>
      </c>
      <c r="I35" s="71"/>
      <c r="J35" s="71"/>
      <c r="K35" s="24">
        <v>1</v>
      </c>
      <c r="L35" s="27" t="s">
        <v>6</v>
      </c>
      <c r="M35" s="36">
        <v>4</v>
      </c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3.937007874015748E-2" right="3.937007874015748E-2" top="0.15748031496062992" bottom="0.35433070866141736" header="0.31496062992125984" footer="0.31496062992125984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="90" zoomScaleNormal="90" workbookViewId="0">
      <selection activeCell="O12" sqref="O12"/>
    </sheetView>
  </sheetViews>
  <sheetFormatPr defaultRowHeight="15" x14ac:dyDescent="0.25"/>
  <sheetData>
    <row r="1" spans="1:13" ht="46.5" x14ac:dyDescent="0.25">
      <c r="A1" s="1"/>
      <c r="B1" s="96" t="s">
        <v>12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3">
        <v>3</v>
      </c>
      <c r="I3" s="4">
        <v>4</v>
      </c>
      <c r="J3" s="4">
        <v>5</v>
      </c>
      <c r="K3" s="2" t="s">
        <v>1</v>
      </c>
      <c r="L3" s="3" t="s">
        <v>2</v>
      </c>
      <c r="M3" s="5" t="s">
        <v>3</v>
      </c>
    </row>
    <row r="4" spans="1:13" ht="21" x14ac:dyDescent="0.25">
      <c r="A4" s="1"/>
      <c r="B4" s="100">
        <v>1</v>
      </c>
      <c r="C4" s="109" t="s">
        <v>25</v>
      </c>
      <c r="D4" s="110"/>
      <c r="E4" s="111"/>
      <c r="F4" s="6" t="s">
        <v>4</v>
      </c>
      <c r="G4" s="7" t="str">
        <f ca="1">INDIRECT(ADDRESS(23,6))&amp;":"&amp;INDIRECT(ADDRESS(23,7))</f>
        <v>11:8</v>
      </c>
      <c r="H4" s="7" t="str">
        <f ca="1">INDIRECT(ADDRESS(26,7))&amp;":"&amp;INDIRECT(ADDRESS(26,6))</f>
        <v>3:13</v>
      </c>
      <c r="I4" s="7" t="str">
        <f ca="1">INDIRECT(ADDRESS(30,6))&amp;":"&amp;INDIRECT(ADDRESS(30,7))</f>
        <v>0:13</v>
      </c>
      <c r="J4" s="8" t="str">
        <f ca="1">INDIRECT(ADDRESS(35,7))&amp;":"&amp;INDIRECT(ADDRESS(35,6))</f>
        <v>6:7</v>
      </c>
      <c r="K4" s="115">
        <f ca="1">IF(COUNT(F5:J5)=0,"",COUNTIF(F5:J5,"&gt;0")+0.5*COUNTIF(F5:J5,0))</f>
        <v>1</v>
      </c>
      <c r="L4" s="9"/>
      <c r="M4" s="108">
        <v>4</v>
      </c>
    </row>
    <row r="5" spans="1:13" ht="21" x14ac:dyDescent="0.25">
      <c r="A5" s="1"/>
      <c r="B5" s="75"/>
      <c r="C5" s="112"/>
      <c r="D5" s="113"/>
      <c r="E5" s="114"/>
      <c r="F5" s="10" t="s">
        <v>4</v>
      </c>
      <c r="G5" s="11">
        <f ca="1">IF(LEN(INDIRECT(ADDRESS(ROW()-1, COLUMN())))=1,"",INDIRECT(ADDRESS(23,6))-INDIRECT(ADDRESS(23,7)))</f>
        <v>3</v>
      </c>
      <c r="H5" s="11">
        <f ca="1">IF(LEN(INDIRECT(ADDRESS(ROW()-1, COLUMN())))=1,"",INDIRECT(ADDRESS(26,7))-INDIRECT(ADDRESS(26,6)))</f>
        <v>-10</v>
      </c>
      <c r="I5" s="11">
        <f ca="1">IF(LEN(INDIRECT(ADDRESS(ROW()-1, COLUMN())))=1,"",INDIRECT(ADDRESS(30,6))-INDIRECT(ADDRESS(30,7)))</f>
        <v>-13</v>
      </c>
      <c r="J5" s="12">
        <f ca="1">IF(LEN(INDIRECT(ADDRESS(ROW()-1, COLUMN())))=1,"",INDIRECT(ADDRESS(35,7))-INDIRECT(ADDRESS(35,6)))</f>
        <v>-1</v>
      </c>
      <c r="K5" s="88"/>
      <c r="L5" s="11">
        <f ca="1">IF(COUNT(F5:J5)=0,"",SUM(F5:J5))</f>
        <v>-21</v>
      </c>
      <c r="M5" s="90"/>
    </row>
    <row r="6" spans="1:13" ht="21" x14ac:dyDescent="0.25">
      <c r="A6" s="1"/>
      <c r="B6" s="74">
        <v>2</v>
      </c>
      <c r="C6" s="105" t="s">
        <v>26</v>
      </c>
      <c r="D6" s="106"/>
      <c r="E6" s="107"/>
      <c r="F6" s="13" t="str">
        <f ca="1">INDIRECT(ADDRESS(23,7))&amp;":"&amp;INDIRECT(ADDRESS(23,6))</f>
        <v>8:11</v>
      </c>
      <c r="G6" s="14" t="s">
        <v>4</v>
      </c>
      <c r="H6" s="15" t="str">
        <f ca="1">INDIRECT(ADDRESS(31,6))&amp;":"&amp;INDIRECT(ADDRESS(31,7))</f>
        <v>4:10</v>
      </c>
      <c r="I6" s="15" t="str">
        <f ca="1">INDIRECT(ADDRESS(34,7))&amp;":"&amp;INDIRECT(ADDRESS(34,6))</f>
        <v>11:8</v>
      </c>
      <c r="J6" s="16" t="str">
        <f ca="1">INDIRECT(ADDRESS(18,6))&amp;":"&amp;INDIRECT(ADDRESS(18,7))</f>
        <v>2:11</v>
      </c>
      <c r="K6" s="88">
        <f ca="1">IF(COUNT(F7:J7)=0,"",COUNTIF(F7:J7,"&gt;0")+0.5*COUNTIF(F7:J7,0))</f>
        <v>1</v>
      </c>
      <c r="L6" s="11"/>
      <c r="M6" s="90">
        <v>5</v>
      </c>
    </row>
    <row r="7" spans="1:13" ht="21" x14ac:dyDescent="0.25">
      <c r="A7" s="1"/>
      <c r="B7" s="75"/>
      <c r="C7" s="105"/>
      <c r="D7" s="106"/>
      <c r="E7" s="107"/>
      <c r="F7" s="17">
        <f ca="1">IF(LEN(INDIRECT(ADDRESS(ROW()-1, COLUMN())))=1,"",INDIRECT(ADDRESS(23,7))-INDIRECT(ADDRESS(23,6)))</f>
        <v>-3</v>
      </c>
      <c r="G7" s="18" t="s">
        <v>4</v>
      </c>
      <c r="H7" s="11">
        <f ca="1">IF(LEN(INDIRECT(ADDRESS(ROW()-1, COLUMN())))=1,"",INDIRECT(ADDRESS(31,6))-INDIRECT(ADDRESS(31,7)))</f>
        <v>-6</v>
      </c>
      <c r="I7" s="11">
        <f ca="1">IF(LEN(INDIRECT(ADDRESS(ROW()-1, COLUMN())))=1,"",INDIRECT(ADDRESS(34,7))-INDIRECT(ADDRESS(34,6)))</f>
        <v>3</v>
      </c>
      <c r="J7" s="12">
        <f ca="1">IF(LEN(INDIRECT(ADDRESS(ROW()-1, COLUMN())))=1,"",INDIRECT(ADDRESS(18,6))-INDIRECT(ADDRESS(18,7)))</f>
        <v>-9</v>
      </c>
      <c r="K7" s="88"/>
      <c r="L7" s="11">
        <f ca="1">IF(COUNT(F7:J7)=0,"",SUM(F7:J7))</f>
        <v>-15</v>
      </c>
      <c r="M7" s="90"/>
    </row>
    <row r="8" spans="1:13" ht="21" x14ac:dyDescent="0.25">
      <c r="A8" s="1"/>
      <c r="B8" s="74">
        <v>3</v>
      </c>
      <c r="C8" s="76" t="s">
        <v>27</v>
      </c>
      <c r="D8" s="77"/>
      <c r="E8" s="78"/>
      <c r="F8" s="64" t="str">
        <f ca="1">INDIRECT(ADDRESS(26,6))&amp;":"&amp;INDIRECT(ADDRESS(26,7))</f>
        <v>13:3</v>
      </c>
      <c r="G8" s="65" t="str">
        <f ca="1">INDIRECT(ADDRESS(31,7))&amp;":"&amp;INDIRECT(ADDRESS(31,6))</f>
        <v>10:4</v>
      </c>
      <c r="H8" s="14" t="s">
        <v>4</v>
      </c>
      <c r="I8" s="65" t="str">
        <f ca="1">INDIRECT(ADDRESS(19,6))&amp;":"&amp;INDIRECT(ADDRESS(19,7))</f>
        <v>13:3</v>
      </c>
      <c r="J8" s="66" t="str">
        <f ca="1">INDIRECT(ADDRESS(22,7))&amp;":"&amp;INDIRECT(ADDRESS(22,6))</f>
        <v>11:2</v>
      </c>
      <c r="K8" s="79">
        <f ca="1">IF(COUNT(F9:J9)=0,"",COUNTIF(F9:J9,"&gt;0")+0.5*COUNTIF(F9:J9,0))</f>
        <v>4</v>
      </c>
      <c r="L8" s="62"/>
      <c r="M8" s="80">
        <v>1</v>
      </c>
    </row>
    <row r="9" spans="1:13" ht="21" x14ac:dyDescent="0.25">
      <c r="A9" s="1"/>
      <c r="B9" s="75"/>
      <c r="C9" s="76"/>
      <c r="D9" s="77"/>
      <c r="E9" s="78"/>
      <c r="F9" s="67">
        <f ca="1">IF(LEN(INDIRECT(ADDRESS(ROW()-1, COLUMN())))=1,"",INDIRECT(ADDRESS(26,6))-INDIRECT(ADDRESS(26,7)))</f>
        <v>10</v>
      </c>
      <c r="G9" s="62">
        <f ca="1">IF(LEN(INDIRECT(ADDRESS(ROW()-1, COLUMN())))=1,"",INDIRECT(ADDRESS(31,7))-INDIRECT(ADDRESS(31,6)))</f>
        <v>6</v>
      </c>
      <c r="H9" s="18" t="s">
        <v>4</v>
      </c>
      <c r="I9" s="62">
        <f ca="1">IF(LEN(INDIRECT(ADDRESS(ROW()-1, COLUMN())))=1,"",INDIRECT(ADDRESS(19,6))-INDIRECT(ADDRESS(19,7)))</f>
        <v>10</v>
      </c>
      <c r="J9" s="63">
        <f ca="1">IF(LEN(INDIRECT(ADDRESS(ROW()-1, COLUMN())))=1,"",INDIRECT(ADDRESS(22,7))-INDIRECT(ADDRESS(22,6)))</f>
        <v>9</v>
      </c>
      <c r="K9" s="79"/>
      <c r="L9" s="62">
        <f ca="1">IF(COUNT(F9:J9)=0,"",SUM(F9:J9))</f>
        <v>35</v>
      </c>
      <c r="M9" s="80"/>
    </row>
    <row r="10" spans="1:13" ht="21" x14ac:dyDescent="0.25">
      <c r="A10" s="1"/>
      <c r="B10" s="74">
        <v>4</v>
      </c>
      <c r="C10" s="76" t="s">
        <v>32</v>
      </c>
      <c r="D10" s="77"/>
      <c r="E10" s="78"/>
      <c r="F10" s="64" t="str">
        <f ca="1">INDIRECT(ADDRESS(30,7))&amp;":"&amp;INDIRECT(ADDRESS(30,6))</f>
        <v>13:0</v>
      </c>
      <c r="G10" s="65" t="str">
        <f ca="1">INDIRECT(ADDRESS(34,6))&amp;":"&amp;INDIRECT(ADDRESS(34,7))</f>
        <v>8:11</v>
      </c>
      <c r="H10" s="65" t="str">
        <f ca="1">INDIRECT(ADDRESS(19,7))&amp;":"&amp;INDIRECT(ADDRESS(19,6))</f>
        <v>3:13</v>
      </c>
      <c r="I10" s="14" t="s">
        <v>4</v>
      </c>
      <c r="J10" s="66" t="str">
        <f ca="1">INDIRECT(ADDRESS(27,6))&amp;":"&amp;INDIRECT(ADDRESS(27,7))</f>
        <v>13:8</v>
      </c>
      <c r="K10" s="79">
        <f ca="1">IF(COUNT(F11:J11)=0,"",COUNTIF(F11:J11,"&gt;0")+0.5*COUNTIF(F11:J11,0))</f>
        <v>2</v>
      </c>
      <c r="L10" s="62"/>
      <c r="M10" s="80">
        <v>2</v>
      </c>
    </row>
    <row r="11" spans="1:13" ht="21" x14ac:dyDescent="0.25">
      <c r="A11" s="1"/>
      <c r="B11" s="75"/>
      <c r="C11" s="76"/>
      <c r="D11" s="77"/>
      <c r="E11" s="78"/>
      <c r="F11" s="67">
        <f ca="1">IF(LEN(INDIRECT(ADDRESS(ROW()-1, COLUMN())))=1,"",INDIRECT(ADDRESS(30,7))-INDIRECT(ADDRESS(30,6)))</f>
        <v>13</v>
      </c>
      <c r="G11" s="62">
        <f ca="1">IF(LEN(INDIRECT(ADDRESS(ROW()-1, COLUMN())))=1,"",INDIRECT(ADDRESS(34,6))-INDIRECT(ADDRESS(34,7)))</f>
        <v>-3</v>
      </c>
      <c r="H11" s="62">
        <f ca="1">IF(LEN(INDIRECT(ADDRESS(ROW()-1, COLUMN())))=1,"",INDIRECT(ADDRESS(19,7))-INDIRECT(ADDRESS(19,6)))</f>
        <v>-10</v>
      </c>
      <c r="I11" s="18" t="s">
        <v>4</v>
      </c>
      <c r="J11" s="63">
        <f ca="1">IF(LEN(INDIRECT(ADDRESS(ROW()-1, COLUMN())))=1,"",INDIRECT(ADDRESS(27,6))-INDIRECT(ADDRESS(27,7)))</f>
        <v>5</v>
      </c>
      <c r="K11" s="79"/>
      <c r="L11" s="62">
        <f ca="1">IF(COUNT(F11:J11)=0,"",SUM(F11:J11))</f>
        <v>5</v>
      </c>
      <c r="M11" s="80"/>
    </row>
    <row r="12" spans="1:13" ht="21" x14ac:dyDescent="0.25">
      <c r="A12" s="1"/>
      <c r="B12" s="74">
        <v>5</v>
      </c>
      <c r="C12" s="82" t="s">
        <v>28</v>
      </c>
      <c r="D12" s="83"/>
      <c r="E12" s="84"/>
      <c r="F12" s="13" t="str">
        <f ca="1">INDIRECT(ADDRESS(35,6))&amp;":"&amp;INDIRECT(ADDRESS(35,7))</f>
        <v>7:6</v>
      </c>
      <c r="G12" s="15" t="str">
        <f ca="1">INDIRECT(ADDRESS(18,7))&amp;":"&amp;INDIRECT(ADDRESS(18,6))</f>
        <v>11:2</v>
      </c>
      <c r="H12" s="15" t="str">
        <f ca="1">INDIRECT(ADDRESS(22,6))&amp;":"&amp;INDIRECT(ADDRESS(22,7))</f>
        <v>2:11</v>
      </c>
      <c r="I12" s="15" t="str">
        <f ca="1">INDIRECT(ADDRESS(27,7))&amp;":"&amp;INDIRECT(ADDRESS(27,6))</f>
        <v>8:13</v>
      </c>
      <c r="J12" s="19" t="s">
        <v>4</v>
      </c>
      <c r="K12" s="88">
        <f ca="1">IF(COUNT(F13:J13)=0,"",COUNTIF(F13:J13,"&gt;0")+0.5*COUNTIF(F13:J13,0))</f>
        <v>2</v>
      </c>
      <c r="L12" s="11"/>
      <c r="M12" s="90">
        <v>3</v>
      </c>
    </row>
    <row r="13" spans="1:13" ht="21.75" thickBot="1" x14ac:dyDescent="0.3">
      <c r="A13" s="1"/>
      <c r="B13" s="81"/>
      <c r="C13" s="85"/>
      <c r="D13" s="86"/>
      <c r="E13" s="87"/>
      <c r="F13" s="20">
        <f ca="1">IF(LEN(INDIRECT(ADDRESS(ROW()-1, COLUMN())))=1,"",INDIRECT(ADDRESS(35,6))-INDIRECT(ADDRESS(35,7)))</f>
        <v>1</v>
      </c>
      <c r="G13" s="21">
        <f ca="1">IF(LEN(INDIRECT(ADDRESS(ROW()-1, COLUMN())))=1,"",INDIRECT(ADDRESS(18,7))-INDIRECT(ADDRESS(18,6)))</f>
        <v>9</v>
      </c>
      <c r="H13" s="21">
        <f ca="1">IF(LEN(INDIRECT(ADDRESS(ROW()-1, COLUMN())))=1,"",INDIRECT(ADDRESS(22,6))-INDIRECT(ADDRESS(22,7)))</f>
        <v>-9</v>
      </c>
      <c r="I13" s="21">
        <f ca="1">IF(LEN(INDIRECT(ADDRESS(ROW()-1, COLUMN())))=1,"",INDIRECT(ADDRESS(27,7))-INDIRECT(ADDRESS(27,6)))</f>
        <v>-5</v>
      </c>
      <c r="J13" s="22" t="s">
        <v>4</v>
      </c>
      <c r="K13" s="89"/>
      <c r="L13" s="21">
        <f ca="1">IF(COUNT(F13:J13)=0,"",SUM(F13:J13))</f>
        <v>-4</v>
      </c>
      <c r="M13" s="9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3" ht="21.75" thickBot="1" x14ac:dyDescent="0.3">
      <c r="A17" s="1"/>
      <c r="B17" s="70" t="s">
        <v>5</v>
      </c>
      <c r="C17" s="70"/>
      <c r="D17" s="70"/>
      <c r="E17" s="70"/>
      <c r="F17" s="70"/>
      <c r="G17" s="70"/>
      <c r="H17" s="70"/>
      <c r="I17" s="70"/>
      <c r="J17" s="70"/>
      <c r="K17" s="70"/>
      <c r="M17" s="23"/>
    </row>
    <row r="18" spans="1:13" ht="19.5" thickBot="1" x14ac:dyDescent="0.3">
      <c r="A18" s="1"/>
      <c r="B18" s="24">
        <v>2</v>
      </c>
      <c r="C18" s="71" t="str">
        <f ca="1">IF(ISBLANK(INDIRECT(ADDRESS(B18*2+2,3))),"",INDIRECT(ADDRESS(B18*2+2,3)))</f>
        <v>Сапронова, Соколовский</v>
      </c>
      <c r="D18" s="71"/>
      <c r="E18" s="72"/>
      <c r="F18" s="25">
        <v>2</v>
      </c>
      <c r="G18" s="26">
        <v>11</v>
      </c>
      <c r="H18" s="73" t="str">
        <f ca="1">IF(ISBLANK(INDIRECT(ADDRESS(K18*2+2,3))),"",INDIRECT(ADDRESS(K18*2+2,3)))</f>
        <v>Коновалова, Петраков</v>
      </c>
      <c r="I18" s="71"/>
      <c r="J18" s="71"/>
      <c r="K18" s="24">
        <v>5</v>
      </c>
      <c r="L18" s="27" t="s">
        <v>6</v>
      </c>
      <c r="M18" s="36">
        <v>3</v>
      </c>
    </row>
    <row r="19" spans="1:13" ht="19.5" thickBot="1" x14ac:dyDescent="0.3">
      <c r="A19" s="1"/>
      <c r="B19" s="24">
        <v>3</v>
      </c>
      <c r="C19" s="71" t="str">
        <f ca="1">IF(ISBLANK(INDIRECT(ADDRESS(B19*2+2,3))),"",INDIRECT(ADDRESS(B19*2+2,3)))</f>
        <v>Бирюкова, Мишин</v>
      </c>
      <c r="D19" s="71"/>
      <c r="E19" s="72"/>
      <c r="F19" s="25">
        <v>13</v>
      </c>
      <c r="G19" s="26">
        <v>3</v>
      </c>
      <c r="H19" s="73" t="str">
        <f ca="1">IF(ISBLANK(INDIRECT(ADDRESS(K19*2+2,3))),"",INDIRECT(ADDRESS(K19*2+2,3)))</f>
        <v>Франк Н и Н</v>
      </c>
      <c r="I19" s="71"/>
      <c r="J19" s="71"/>
      <c r="K19" s="24">
        <v>4</v>
      </c>
      <c r="L19" s="27" t="s">
        <v>6</v>
      </c>
      <c r="M19" s="36">
        <v>4</v>
      </c>
    </row>
    <row r="20" spans="1:13" ht="18.75" x14ac:dyDescent="0.3">
      <c r="A20" s="1"/>
      <c r="M20" s="37"/>
    </row>
    <row r="21" spans="1:13" ht="21.75" thickBot="1" x14ac:dyDescent="0.35">
      <c r="A21" s="1"/>
      <c r="B21" s="70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M21" s="37"/>
    </row>
    <row r="22" spans="1:13" ht="19.5" thickBot="1" x14ac:dyDescent="0.3">
      <c r="A22" s="1"/>
      <c r="B22" s="24">
        <v>5</v>
      </c>
      <c r="C22" s="71" t="str">
        <f ca="1">IF(ISBLANK(INDIRECT(ADDRESS(B22*2+2,3))),"",INDIRECT(ADDRESS(B22*2+2,3)))</f>
        <v>Коновалова, Петраков</v>
      </c>
      <c r="D22" s="71"/>
      <c r="E22" s="72"/>
      <c r="F22" s="25">
        <v>2</v>
      </c>
      <c r="G22" s="26">
        <v>11</v>
      </c>
      <c r="H22" s="73" t="str">
        <f ca="1">IF(ISBLANK(INDIRECT(ADDRESS(K22*2+2,3))),"",INDIRECT(ADDRESS(K22*2+2,3)))</f>
        <v>Бирюкова, Мишин</v>
      </c>
      <c r="I22" s="71"/>
      <c r="J22" s="71"/>
      <c r="K22" s="24">
        <v>3</v>
      </c>
      <c r="L22" s="27" t="s">
        <v>6</v>
      </c>
      <c r="M22" s="36">
        <v>5</v>
      </c>
    </row>
    <row r="23" spans="1:13" ht="19.5" thickBot="1" x14ac:dyDescent="0.3">
      <c r="A23" s="1"/>
      <c r="B23" s="24">
        <v>1</v>
      </c>
      <c r="C23" s="71" t="str">
        <f ca="1">IF(ISBLANK(INDIRECT(ADDRESS(B23*2+2,3))),"",INDIRECT(ADDRESS(B23*2+2,3)))</f>
        <v>Соколова, Филатов</v>
      </c>
      <c r="D23" s="71"/>
      <c r="E23" s="72"/>
      <c r="F23" s="25">
        <v>11</v>
      </c>
      <c r="G23" s="26">
        <v>8</v>
      </c>
      <c r="H23" s="73" t="str">
        <f ca="1">IF(ISBLANK(INDIRECT(ADDRESS(K23*2+2,3))),"",INDIRECT(ADDRESS(K23*2+2,3)))</f>
        <v>Сапронова, Соколовский</v>
      </c>
      <c r="I23" s="71"/>
      <c r="J23" s="71"/>
      <c r="K23" s="24">
        <v>2</v>
      </c>
      <c r="L23" s="27" t="s">
        <v>6</v>
      </c>
      <c r="M23" s="36">
        <v>6</v>
      </c>
    </row>
    <row r="24" spans="1:13" ht="18.75" x14ac:dyDescent="0.3">
      <c r="A24" s="1"/>
      <c r="M24" s="37"/>
    </row>
    <row r="25" spans="1:13" ht="21.75" thickBot="1" x14ac:dyDescent="0.35">
      <c r="A25" s="1"/>
      <c r="B25" s="70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M25" s="37"/>
    </row>
    <row r="26" spans="1:13" ht="19.5" thickBot="1" x14ac:dyDescent="0.3">
      <c r="A26" s="1"/>
      <c r="B26" s="24">
        <v>3</v>
      </c>
      <c r="C26" s="71" t="str">
        <f ca="1">IF(ISBLANK(INDIRECT(ADDRESS(B26*2+2,3))),"",INDIRECT(ADDRESS(B26*2+2,3)))</f>
        <v>Бирюкова, Мишин</v>
      </c>
      <c r="D26" s="71"/>
      <c r="E26" s="72"/>
      <c r="F26" s="25">
        <v>13</v>
      </c>
      <c r="G26" s="26">
        <v>3</v>
      </c>
      <c r="H26" s="73" t="str">
        <f ca="1">IF(ISBLANK(INDIRECT(ADDRESS(K26*2+2,3))),"",INDIRECT(ADDRESS(K26*2+2,3)))</f>
        <v>Соколова, Филатов</v>
      </c>
      <c r="I26" s="71"/>
      <c r="J26" s="71"/>
      <c r="K26" s="24">
        <v>1</v>
      </c>
      <c r="L26" s="27" t="s">
        <v>6</v>
      </c>
      <c r="M26" s="36">
        <v>1</v>
      </c>
    </row>
    <row r="27" spans="1:13" ht="19.5" thickBot="1" x14ac:dyDescent="0.3">
      <c r="A27" s="1"/>
      <c r="B27" s="24">
        <v>4</v>
      </c>
      <c r="C27" s="71" t="str">
        <f ca="1">IF(ISBLANK(INDIRECT(ADDRESS(B27*2+2,3))),"",INDIRECT(ADDRESS(B27*2+2,3)))</f>
        <v>Франк Н и Н</v>
      </c>
      <c r="D27" s="71"/>
      <c r="E27" s="72"/>
      <c r="F27" s="25">
        <v>13</v>
      </c>
      <c r="G27" s="26">
        <v>8</v>
      </c>
      <c r="H27" s="73" t="str">
        <f ca="1">IF(ISBLANK(INDIRECT(ADDRESS(K27*2+2,3))),"",INDIRECT(ADDRESS(K27*2+2,3)))</f>
        <v>Коновалова, Петраков</v>
      </c>
      <c r="I27" s="71"/>
      <c r="J27" s="71"/>
      <c r="K27" s="24">
        <v>5</v>
      </c>
      <c r="L27" s="27" t="s">
        <v>6</v>
      </c>
      <c r="M27" s="36">
        <v>2</v>
      </c>
    </row>
    <row r="28" spans="1:13" ht="18.75" x14ac:dyDescent="0.3">
      <c r="A28" s="1"/>
      <c r="M28" s="37"/>
    </row>
    <row r="29" spans="1:13" ht="21.75" thickBot="1" x14ac:dyDescent="0.35">
      <c r="A29" s="1"/>
      <c r="B29" s="70" t="s">
        <v>9</v>
      </c>
      <c r="C29" s="70"/>
      <c r="D29" s="70"/>
      <c r="E29" s="70"/>
      <c r="F29" s="70"/>
      <c r="G29" s="70"/>
      <c r="H29" s="70"/>
      <c r="I29" s="70"/>
      <c r="J29" s="70"/>
      <c r="K29" s="70"/>
      <c r="M29" s="37"/>
    </row>
    <row r="30" spans="1:13" ht="19.5" thickBot="1" x14ac:dyDescent="0.3">
      <c r="A30" s="1"/>
      <c r="B30" s="24">
        <v>1</v>
      </c>
      <c r="C30" s="71" t="str">
        <f ca="1">IF(ISBLANK(INDIRECT(ADDRESS(B30*2+2,3))),"",INDIRECT(ADDRESS(B30*2+2,3)))</f>
        <v>Соколова, Филатов</v>
      </c>
      <c r="D30" s="71"/>
      <c r="E30" s="72"/>
      <c r="F30" s="25">
        <v>0</v>
      </c>
      <c r="G30" s="26">
        <v>13</v>
      </c>
      <c r="H30" s="73" t="str">
        <f ca="1">IF(ISBLANK(INDIRECT(ADDRESS(K30*2+2,3))),"",INDIRECT(ADDRESS(K30*2+2,3)))</f>
        <v>Франк Н и Н</v>
      </c>
      <c r="I30" s="71"/>
      <c r="J30" s="71"/>
      <c r="K30" s="24">
        <v>4</v>
      </c>
      <c r="L30" s="27" t="s">
        <v>6</v>
      </c>
      <c r="M30" s="36">
        <v>3</v>
      </c>
    </row>
    <row r="31" spans="1:13" ht="19.5" thickBot="1" x14ac:dyDescent="0.3">
      <c r="A31" s="1"/>
      <c r="B31" s="24">
        <v>2</v>
      </c>
      <c r="C31" s="71" t="str">
        <f ca="1">IF(ISBLANK(INDIRECT(ADDRESS(B31*2+2,3))),"",INDIRECT(ADDRESS(B31*2+2,3)))</f>
        <v>Сапронова, Соколовский</v>
      </c>
      <c r="D31" s="71"/>
      <c r="E31" s="72"/>
      <c r="F31" s="25">
        <v>4</v>
      </c>
      <c r="G31" s="26">
        <v>10</v>
      </c>
      <c r="H31" s="73" t="str">
        <f ca="1">IF(ISBLANK(INDIRECT(ADDRESS(K31*2+2,3))),"",INDIRECT(ADDRESS(K31*2+2,3)))</f>
        <v>Бирюкова, Мишин</v>
      </c>
      <c r="I31" s="71"/>
      <c r="J31" s="71"/>
      <c r="K31" s="24">
        <v>3</v>
      </c>
      <c r="L31" s="27" t="s">
        <v>6</v>
      </c>
      <c r="M31" s="36">
        <v>4</v>
      </c>
    </row>
    <row r="32" spans="1:13" ht="18.75" x14ac:dyDescent="0.3">
      <c r="A32" s="1"/>
      <c r="M32" s="37"/>
    </row>
    <row r="33" spans="1:13" ht="21.75" thickBot="1" x14ac:dyDescent="0.35">
      <c r="A33" s="1"/>
      <c r="B33" s="70" t="s">
        <v>10</v>
      </c>
      <c r="C33" s="70"/>
      <c r="D33" s="70"/>
      <c r="E33" s="70"/>
      <c r="F33" s="70"/>
      <c r="G33" s="70"/>
      <c r="H33" s="70"/>
      <c r="I33" s="70"/>
      <c r="J33" s="70"/>
      <c r="K33" s="70"/>
      <c r="M33" s="37"/>
    </row>
    <row r="34" spans="1:13" ht="19.5" thickBot="1" x14ac:dyDescent="0.3">
      <c r="A34" s="1"/>
      <c r="B34" s="24">
        <v>4</v>
      </c>
      <c r="C34" s="71" t="str">
        <f ca="1">IF(ISBLANK(INDIRECT(ADDRESS(B34*2+2,3))),"",INDIRECT(ADDRESS(B34*2+2,3)))</f>
        <v>Франк Н и Н</v>
      </c>
      <c r="D34" s="71"/>
      <c r="E34" s="72"/>
      <c r="F34" s="25">
        <v>8</v>
      </c>
      <c r="G34" s="26">
        <v>11</v>
      </c>
      <c r="H34" s="73" t="str">
        <f ca="1">IF(ISBLANK(INDIRECT(ADDRESS(K34*2+2,3))),"",INDIRECT(ADDRESS(K34*2+2,3)))</f>
        <v>Сапронова, Соколовский</v>
      </c>
      <c r="I34" s="71"/>
      <c r="J34" s="71"/>
      <c r="K34" s="24">
        <v>2</v>
      </c>
      <c r="L34" s="27" t="s">
        <v>6</v>
      </c>
      <c r="M34" s="36">
        <v>5</v>
      </c>
    </row>
    <row r="35" spans="1:13" ht="19.5" thickBot="1" x14ac:dyDescent="0.3">
      <c r="A35" s="1"/>
      <c r="B35" s="24">
        <v>5</v>
      </c>
      <c r="C35" s="71" t="str">
        <f ca="1">IF(ISBLANK(INDIRECT(ADDRESS(B35*2+2,3))),"",INDIRECT(ADDRESS(B35*2+2,3)))</f>
        <v>Коновалова, Петраков</v>
      </c>
      <c r="D35" s="71"/>
      <c r="E35" s="72"/>
      <c r="F35" s="25">
        <v>7</v>
      </c>
      <c r="G35" s="26">
        <v>6</v>
      </c>
      <c r="H35" s="73" t="str">
        <f ca="1">IF(ISBLANK(INDIRECT(ADDRESS(K35*2+2,3))),"",INDIRECT(ADDRESS(K35*2+2,3)))</f>
        <v>Соколова, Филатов</v>
      </c>
      <c r="I35" s="71"/>
      <c r="J35" s="71"/>
      <c r="K35" s="24">
        <v>1</v>
      </c>
      <c r="L35" s="27" t="s">
        <v>6</v>
      </c>
      <c r="M35" s="36">
        <v>6</v>
      </c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3.937007874015748E-2" right="3.937007874015748E-2" top="0.35433070866141736" bottom="0.35433070866141736" header="0.31496062992125984" footer="0.31496062992125984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90" zoomScaleNormal="90" workbookViewId="0">
      <selection activeCell="G12" sqref="G12"/>
    </sheetView>
  </sheetViews>
  <sheetFormatPr defaultRowHeight="15" x14ac:dyDescent="0.25"/>
  <sheetData>
    <row r="1" spans="1:13" ht="46.5" x14ac:dyDescent="0.25">
      <c r="A1" s="1"/>
      <c r="B1" s="96" t="s">
        <v>13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3">
        <v>3</v>
      </c>
      <c r="I3" s="4">
        <v>4</v>
      </c>
      <c r="J3" s="4">
        <v>5</v>
      </c>
      <c r="K3" s="2" t="s">
        <v>1</v>
      </c>
      <c r="L3" s="3" t="s">
        <v>2</v>
      </c>
      <c r="M3" s="5" t="s">
        <v>3</v>
      </c>
    </row>
    <row r="4" spans="1:13" ht="21" x14ac:dyDescent="0.25">
      <c r="A4" s="1"/>
      <c r="B4" s="100">
        <v>1</v>
      </c>
      <c r="C4" s="116" t="s">
        <v>29</v>
      </c>
      <c r="D4" s="117"/>
      <c r="E4" s="118"/>
      <c r="F4" s="6" t="s">
        <v>4</v>
      </c>
      <c r="G4" s="59" t="str">
        <f ca="1">INDIRECT(ADDRESS(23,6))&amp;":"&amp;INDIRECT(ADDRESS(23,7))</f>
        <v>8:7</v>
      </c>
      <c r="H4" s="59" t="str">
        <f ca="1">INDIRECT(ADDRESS(26,7))&amp;":"&amp;INDIRECT(ADDRESS(26,6))</f>
        <v>7:8</v>
      </c>
      <c r="I4" s="59" t="str">
        <f ca="1">INDIRECT(ADDRESS(30,6))&amp;":"&amp;INDIRECT(ADDRESS(30,7))</f>
        <v>13:10</v>
      </c>
      <c r="J4" s="60" t="str">
        <f ca="1">INDIRECT(ADDRESS(35,7))&amp;":"&amp;INDIRECT(ADDRESS(35,6))</f>
        <v>11:4</v>
      </c>
      <c r="K4" s="104">
        <f ca="1">IF(COUNT(F5:J5)=0,"",COUNTIF(F5:J5,"&gt;0")+0.5*COUNTIF(F5:J5,0))</f>
        <v>3</v>
      </c>
      <c r="L4" s="61"/>
      <c r="M4" s="95">
        <v>2</v>
      </c>
    </row>
    <row r="5" spans="1:13" ht="21" x14ac:dyDescent="0.25">
      <c r="A5" s="1"/>
      <c r="B5" s="75"/>
      <c r="C5" s="119"/>
      <c r="D5" s="120"/>
      <c r="E5" s="121"/>
      <c r="F5" s="10" t="s">
        <v>4</v>
      </c>
      <c r="G5" s="62">
        <f ca="1">IF(LEN(INDIRECT(ADDRESS(ROW()-1, COLUMN())))=1,"",INDIRECT(ADDRESS(23,6))-INDIRECT(ADDRESS(23,7)))</f>
        <v>1</v>
      </c>
      <c r="H5" s="62">
        <f ca="1">IF(LEN(INDIRECT(ADDRESS(ROW()-1, COLUMN())))=1,"",INDIRECT(ADDRESS(26,7))-INDIRECT(ADDRESS(26,6)))</f>
        <v>-1</v>
      </c>
      <c r="I5" s="62">
        <f ca="1">IF(LEN(INDIRECT(ADDRESS(ROW()-1, COLUMN())))=1,"",INDIRECT(ADDRESS(30,6))-INDIRECT(ADDRESS(30,7)))</f>
        <v>3</v>
      </c>
      <c r="J5" s="63">
        <f ca="1">IF(LEN(INDIRECT(ADDRESS(ROW()-1, COLUMN())))=1,"",INDIRECT(ADDRESS(35,7))-INDIRECT(ADDRESS(35,6)))</f>
        <v>7</v>
      </c>
      <c r="K5" s="79"/>
      <c r="L5" s="62">
        <f ca="1">IF(COUNT(F5:J5)=0,"",SUM(F5:J5))</f>
        <v>10</v>
      </c>
      <c r="M5" s="80"/>
    </row>
    <row r="6" spans="1:13" ht="21" x14ac:dyDescent="0.25">
      <c r="A6" s="1"/>
      <c r="B6" s="74">
        <v>2</v>
      </c>
      <c r="C6" s="82" t="s">
        <v>30</v>
      </c>
      <c r="D6" s="83"/>
      <c r="E6" s="84"/>
      <c r="F6" s="13" t="str">
        <f ca="1">INDIRECT(ADDRESS(23,7))&amp;":"&amp;INDIRECT(ADDRESS(23,6))</f>
        <v>7:8</v>
      </c>
      <c r="G6" s="14" t="s">
        <v>4</v>
      </c>
      <c r="H6" s="15" t="str">
        <f ca="1">INDIRECT(ADDRESS(31,6))&amp;":"&amp;INDIRECT(ADDRESS(31,7))</f>
        <v>6:7</v>
      </c>
      <c r="I6" s="15" t="str">
        <f ca="1">INDIRECT(ADDRESS(34,7))&amp;":"&amp;INDIRECT(ADDRESS(34,6))</f>
        <v>11:5</v>
      </c>
      <c r="J6" s="16" t="str">
        <f ca="1">INDIRECT(ADDRESS(18,6))&amp;":"&amp;INDIRECT(ADDRESS(18,7))</f>
        <v>6:10</v>
      </c>
      <c r="K6" s="88">
        <f ca="1">IF(COUNT(F7:J7)=0,"",COUNTIF(F7:J7,"&gt;0")+0.5*COUNTIF(F7:J7,0))</f>
        <v>1</v>
      </c>
      <c r="L6" s="11">
        <v>2</v>
      </c>
      <c r="M6" s="90">
        <v>3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COLUMN())))=1,"",INDIRECT(ADDRESS(23,7))-INDIRECT(ADDRESS(23,6)))</f>
        <v>-1</v>
      </c>
      <c r="G7" s="18" t="s">
        <v>4</v>
      </c>
      <c r="H7" s="11">
        <f ca="1">IF(LEN(INDIRECT(ADDRESS(ROW()-1, COLUMN())))=1,"",INDIRECT(ADDRESS(31,6))-INDIRECT(ADDRESS(31,7)))</f>
        <v>-1</v>
      </c>
      <c r="I7" s="11">
        <f ca="1">IF(LEN(INDIRECT(ADDRESS(ROW()-1, COLUMN())))=1,"",INDIRECT(ADDRESS(34,7))-INDIRECT(ADDRESS(34,6)))</f>
        <v>6</v>
      </c>
      <c r="J7" s="12">
        <f ca="1">IF(LEN(INDIRECT(ADDRESS(ROW()-1, COLUMN())))=1,"",INDIRECT(ADDRESS(18,6))-INDIRECT(ADDRESS(18,7)))</f>
        <v>-4</v>
      </c>
      <c r="K7" s="88"/>
      <c r="L7" s="11">
        <f ca="1">IF(COUNT(F7:J7)=0,"",SUM(F7:J7))</f>
        <v>0</v>
      </c>
      <c r="M7" s="90"/>
    </row>
    <row r="8" spans="1:13" ht="21" x14ac:dyDescent="0.25">
      <c r="A8" s="1"/>
      <c r="B8" s="74">
        <v>3</v>
      </c>
      <c r="C8" s="76" t="s">
        <v>31</v>
      </c>
      <c r="D8" s="77"/>
      <c r="E8" s="78"/>
      <c r="F8" s="64" t="str">
        <f ca="1">INDIRECT(ADDRESS(26,6))&amp;":"&amp;INDIRECT(ADDRESS(26,7))</f>
        <v>8:7</v>
      </c>
      <c r="G8" s="65" t="str">
        <f ca="1">INDIRECT(ADDRESS(31,7))&amp;":"&amp;INDIRECT(ADDRESS(31,6))</f>
        <v>7:6</v>
      </c>
      <c r="H8" s="14" t="s">
        <v>4</v>
      </c>
      <c r="I8" s="65" t="str">
        <f ca="1">INDIRECT(ADDRESS(19,6))&amp;":"&amp;INDIRECT(ADDRESS(19,7))</f>
        <v>10:5</v>
      </c>
      <c r="J8" s="66" t="str">
        <f ca="1">INDIRECT(ADDRESS(22,7))&amp;":"&amp;INDIRECT(ADDRESS(22,6))</f>
        <v>10:6</v>
      </c>
      <c r="K8" s="79">
        <f ca="1">IF(COUNT(F9:J9)=0,"",COUNTIF(F9:J9,"&gt;0")+0.5*COUNTIF(F9:J9,0))</f>
        <v>4</v>
      </c>
      <c r="L8" s="62"/>
      <c r="M8" s="80">
        <v>1</v>
      </c>
    </row>
    <row r="9" spans="1:13" ht="21" x14ac:dyDescent="0.25">
      <c r="A9" s="1"/>
      <c r="B9" s="75"/>
      <c r="C9" s="76"/>
      <c r="D9" s="77"/>
      <c r="E9" s="78"/>
      <c r="F9" s="67">
        <f ca="1">IF(LEN(INDIRECT(ADDRESS(ROW()-1, COLUMN())))=1,"",INDIRECT(ADDRESS(26,6))-INDIRECT(ADDRESS(26,7)))</f>
        <v>1</v>
      </c>
      <c r="G9" s="62">
        <f ca="1">IF(LEN(INDIRECT(ADDRESS(ROW()-1, COLUMN())))=1,"",INDIRECT(ADDRESS(31,7))-INDIRECT(ADDRESS(31,6)))</f>
        <v>1</v>
      </c>
      <c r="H9" s="18" t="s">
        <v>4</v>
      </c>
      <c r="I9" s="62">
        <f ca="1">IF(LEN(INDIRECT(ADDRESS(ROW()-1, COLUMN())))=1,"",INDIRECT(ADDRESS(19,6))-INDIRECT(ADDRESS(19,7)))</f>
        <v>5</v>
      </c>
      <c r="J9" s="63">
        <f ca="1">IF(LEN(INDIRECT(ADDRESS(ROW()-1, COLUMN())))=1,"",INDIRECT(ADDRESS(22,7))-INDIRECT(ADDRESS(22,6)))</f>
        <v>4</v>
      </c>
      <c r="K9" s="79"/>
      <c r="L9" s="62">
        <f ca="1">IF(COUNT(F9:J9)=0,"",SUM(F9:J9))</f>
        <v>11</v>
      </c>
      <c r="M9" s="80"/>
    </row>
    <row r="10" spans="1:13" ht="21" x14ac:dyDescent="0.25">
      <c r="A10" s="1"/>
      <c r="B10" s="74">
        <v>4</v>
      </c>
      <c r="C10" s="82" t="s">
        <v>33</v>
      </c>
      <c r="D10" s="83"/>
      <c r="E10" s="84"/>
      <c r="F10" s="13" t="str">
        <f ca="1">INDIRECT(ADDRESS(30,7))&amp;":"&amp;INDIRECT(ADDRESS(30,6))</f>
        <v>10:13</v>
      </c>
      <c r="G10" s="15" t="str">
        <f ca="1">INDIRECT(ADDRESS(34,6))&amp;":"&amp;INDIRECT(ADDRESS(34,7))</f>
        <v>5:11</v>
      </c>
      <c r="H10" s="15" t="str">
        <f ca="1">INDIRECT(ADDRESS(19,7))&amp;":"&amp;INDIRECT(ADDRESS(19,6))</f>
        <v>5:10</v>
      </c>
      <c r="I10" s="14" t="s">
        <v>4</v>
      </c>
      <c r="J10" s="16" t="str">
        <f ca="1">INDIRECT(ADDRESS(27,6))&amp;":"&amp;INDIRECT(ADDRESS(27,7))</f>
        <v>10:6</v>
      </c>
      <c r="K10" s="88">
        <f ca="1">IF(COUNT(F11:J11)=0,"",COUNTIF(F11:J11,"&gt;0")+0.5*COUNTIF(F11:J11,0))</f>
        <v>1</v>
      </c>
      <c r="L10" s="11">
        <v>-2</v>
      </c>
      <c r="M10" s="90">
        <v>5</v>
      </c>
    </row>
    <row r="11" spans="1:13" ht="21" x14ac:dyDescent="0.25">
      <c r="A11" s="1"/>
      <c r="B11" s="75"/>
      <c r="C11" s="82"/>
      <c r="D11" s="83"/>
      <c r="E11" s="84"/>
      <c r="F11" s="17">
        <f ca="1">IF(LEN(INDIRECT(ADDRESS(ROW()-1, COLUMN())))=1,"",INDIRECT(ADDRESS(30,7))-INDIRECT(ADDRESS(30,6)))</f>
        <v>-3</v>
      </c>
      <c r="G11" s="11">
        <f ca="1">IF(LEN(INDIRECT(ADDRESS(ROW()-1, COLUMN())))=1,"",INDIRECT(ADDRESS(34,6))-INDIRECT(ADDRESS(34,7)))</f>
        <v>-6</v>
      </c>
      <c r="H11" s="11">
        <f ca="1">IF(LEN(INDIRECT(ADDRESS(ROW()-1, COLUMN())))=1,"",INDIRECT(ADDRESS(19,7))-INDIRECT(ADDRESS(19,6)))</f>
        <v>-5</v>
      </c>
      <c r="I11" s="18" t="s">
        <v>4</v>
      </c>
      <c r="J11" s="12">
        <f ca="1">IF(LEN(INDIRECT(ADDRESS(ROW()-1, COLUMN())))=1,"",INDIRECT(ADDRESS(27,6))-INDIRECT(ADDRESS(27,7)))</f>
        <v>4</v>
      </c>
      <c r="K11" s="88"/>
      <c r="L11" s="11">
        <f ca="1">IF(COUNT(F11:J11)=0,"",SUM(F11:J11))</f>
        <v>-10</v>
      </c>
      <c r="M11" s="90"/>
    </row>
    <row r="12" spans="1:13" ht="21" x14ac:dyDescent="0.25">
      <c r="A12" s="1"/>
      <c r="B12" s="74">
        <v>5</v>
      </c>
      <c r="C12" s="82" t="s">
        <v>34</v>
      </c>
      <c r="D12" s="83"/>
      <c r="E12" s="84"/>
      <c r="F12" s="13" t="str">
        <f ca="1">INDIRECT(ADDRESS(35,6))&amp;":"&amp;INDIRECT(ADDRESS(35,7))</f>
        <v>4:11</v>
      </c>
      <c r="G12" s="15" t="str">
        <f ca="1">INDIRECT(ADDRESS(18,7))&amp;":"&amp;INDIRECT(ADDRESS(18,6))</f>
        <v>10:6</v>
      </c>
      <c r="H12" s="15" t="str">
        <f ca="1">INDIRECT(ADDRESS(22,6))&amp;":"&amp;INDIRECT(ADDRESS(22,7))</f>
        <v>6:10</v>
      </c>
      <c r="I12" s="15" t="str">
        <f ca="1">INDIRECT(ADDRESS(27,7))&amp;":"&amp;INDIRECT(ADDRESS(27,6))</f>
        <v>6:10</v>
      </c>
      <c r="J12" s="19" t="s">
        <v>4</v>
      </c>
      <c r="K12" s="88">
        <f ca="1">IF(COUNT(F13:J13)=0,"",COUNTIF(F13:J13,"&gt;0")+0.5*COUNTIF(F13:J13,0))</f>
        <v>1</v>
      </c>
      <c r="L12" s="11">
        <v>0</v>
      </c>
      <c r="M12" s="90">
        <v>4</v>
      </c>
    </row>
    <row r="13" spans="1:13" ht="21.75" thickBot="1" x14ac:dyDescent="0.3">
      <c r="A13" s="1"/>
      <c r="B13" s="81"/>
      <c r="C13" s="85"/>
      <c r="D13" s="86"/>
      <c r="E13" s="87"/>
      <c r="F13" s="20">
        <f ca="1">IF(LEN(INDIRECT(ADDRESS(ROW()-1, COLUMN())))=1,"",INDIRECT(ADDRESS(35,6))-INDIRECT(ADDRESS(35,7)))</f>
        <v>-7</v>
      </c>
      <c r="G13" s="21">
        <f ca="1">IF(LEN(INDIRECT(ADDRESS(ROW()-1, COLUMN())))=1,"",INDIRECT(ADDRESS(18,7))-INDIRECT(ADDRESS(18,6)))</f>
        <v>4</v>
      </c>
      <c r="H13" s="21">
        <f ca="1">IF(LEN(INDIRECT(ADDRESS(ROW()-1, COLUMN())))=1,"",INDIRECT(ADDRESS(22,6))-INDIRECT(ADDRESS(22,7)))</f>
        <v>-4</v>
      </c>
      <c r="I13" s="21">
        <f ca="1">IF(LEN(INDIRECT(ADDRESS(ROW()-1, COLUMN())))=1,"",INDIRECT(ADDRESS(27,7))-INDIRECT(ADDRESS(27,6)))</f>
        <v>-4</v>
      </c>
      <c r="J13" s="22" t="s">
        <v>4</v>
      </c>
      <c r="K13" s="89"/>
      <c r="L13" s="21">
        <f ca="1">IF(COUNT(F13:J13)=0,"",SUM(F13:J13))</f>
        <v>-11</v>
      </c>
      <c r="M13" s="9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3" ht="21.75" thickBot="1" x14ac:dyDescent="0.3">
      <c r="A17" s="1"/>
      <c r="B17" s="70" t="s">
        <v>5</v>
      </c>
      <c r="C17" s="70"/>
      <c r="D17" s="70"/>
      <c r="E17" s="70"/>
      <c r="F17" s="70"/>
      <c r="G17" s="70"/>
      <c r="H17" s="70"/>
      <c r="I17" s="70"/>
      <c r="J17" s="70"/>
      <c r="K17" s="70"/>
      <c r="M17" s="23"/>
    </row>
    <row r="18" spans="1:13" ht="19.5" thickBot="1" x14ac:dyDescent="0.3">
      <c r="A18" s="1"/>
      <c r="B18" s="24">
        <v>2</v>
      </c>
      <c r="C18" s="71" t="str">
        <f ca="1">IF(ISBLANK(INDIRECT(ADDRESS(B18*2+2,3))),"",INDIRECT(ADDRESS(B18*2+2,3)))</f>
        <v>Коппа, Ницинский</v>
      </c>
      <c r="D18" s="71"/>
      <c r="E18" s="72"/>
      <c r="F18" s="25">
        <v>6</v>
      </c>
      <c r="G18" s="26">
        <v>10</v>
      </c>
      <c r="H18" s="73" t="str">
        <f ca="1">IF(ISBLANK(INDIRECT(ADDRESS(K18*2+2,3))),"",INDIRECT(ADDRESS(K18*2+2,3)))</f>
        <v>Лютова, Галдин</v>
      </c>
      <c r="I18" s="71"/>
      <c r="J18" s="71"/>
      <c r="K18" s="24">
        <v>5</v>
      </c>
      <c r="L18" s="27" t="s">
        <v>6</v>
      </c>
      <c r="M18" s="36">
        <v>5</v>
      </c>
    </row>
    <row r="19" spans="1:13" ht="19.5" thickBot="1" x14ac:dyDescent="0.3">
      <c r="A19" s="1"/>
      <c r="B19" s="24">
        <v>3</v>
      </c>
      <c r="C19" s="71" t="str">
        <f ca="1">IF(ISBLANK(INDIRECT(ADDRESS(B19*2+2,3))),"",INDIRECT(ADDRESS(B19*2+2,3)))</f>
        <v>Петрушко Ю и А</v>
      </c>
      <c r="D19" s="71"/>
      <c r="E19" s="72"/>
      <c r="F19" s="25">
        <v>10</v>
      </c>
      <c r="G19" s="26">
        <v>5</v>
      </c>
      <c r="H19" s="73" t="str">
        <f ca="1">IF(ISBLANK(INDIRECT(ADDRESS(K19*2+2,3))),"",INDIRECT(ADDRESS(K19*2+2,3)))</f>
        <v>Таратина, Земцов</v>
      </c>
      <c r="I19" s="71"/>
      <c r="J19" s="71"/>
      <c r="K19" s="24">
        <v>4</v>
      </c>
      <c r="L19" s="27" t="s">
        <v>6</v>
      </c>
      <c r="M19" s="36">
        <v>6</v>
      </c>
    </row>
    <row r="20" spans="1:13" ht="18.75" x14ac:dyDescent="0.3">
      <c r="A20" s="1"/>
      <c r="M20" s="37"/>
    </row>
    <row r="21" spans="1:13" ht="21.75" thickBot="1" x14ac:dyDescent="0.35">
      <c r="A21" s="1"/>
      <c r="B21" s="70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M21" s="37"/>
    </row>
    <row r="22" spans="1:13" ht="19.5" thickBot="1" x14ac:dyDescent="0.3">
      <c r="A22" s="1"/>
      <c r="B22" s="24">
        <v>5</v>
      </c>
      <c r="C22" s="71" t="str">
        <f ca="1">IF(ISBLANK(INDIRECT(ADDRESS(B22*2+2,3))),"",INDIRECT(ADDRESS(B22*2+2,3)))</f>
        <v>Лютова, Галдин</v>
      </c>
      <c r="D22" s="71"/>
      <c r="E22" s="72"/>
      <c r="F22" s="25">
        <v>6</v>
      </c>
      <c r="G22" s="26">
        <v>10</v>
      </c>
      <c r="H22" s="73" t="str">
        <f ca="1">IF(ISBLANK(INDIRECT(ADDRESS(K22*2+2,3))),"",INDIRECT(ADDRESS(K22*2+2,3)))</f>
        <v>Петрушко Ю и А</v>
      </c>
      <c r="I22" s="71"/>
      <c r="J22" s="71"/>
      <c r="K22" s="24">
        <v>3</v>
      </c>
      <c r="L22" s="27" t="s">
        <v>6</v>
      </c>
      <c r="M22" s="36">
        <v>1</v>
      </c>
    </row>
    <row r="23" spans="1:13" ht="19.5" thickBot="1" x14ac:dyDescent="0.3">
      <c r="A23" s="1"/>
      <c r="B23" s="24">
        <v>1</v>
      </c>
      <c r="C23" s="71" t="str">
        <f ca="1">IF(ISBLANK(INDIRECT(ADDRESS(B23*2+2,3))),"",INDIRECT(ADDRESS(B23*2+2,3)))</f>
        <v>Мирошниченко, Догадин</v>
      </c>
      <c r="D23" s="71"/>
      <c r="E23" s="72"/>
      <c r="F23" s="25">
        <v>8</v>
      </c>
      <c r="G23" s="26">
        <v>7</v>
      </c>
      <c r="H23" s="73" t="str">
        <f ca="1">IF(ISBLANK(INDIRECT(ADDRESS(K23*2+2,3))),"",INDIRECT(ADDRESS(K23*2+2,3)))</f>
        <v>Коппа, Ницинский</v>
      </c>
      <c r="I23" s="71"/>
      <c r="J23" s="71"/>
      <c r="K23" s="24">
        <v>2</v>
      </c>
      <c r="L23" s="27" t="s">
        <v>6</v>
      </c>
      <c r="M23" s="36">
        <v>2</v>
      </c>
    </row>
    <row r="24" spans="1:13" ht="18.75" x14ac:dyDescent="0.3">
      <c r="A24" s="1"/>
      <c r="M24" s="37"/>
    </row>
    <row r="25" spans="1:13" ht="21.75" thickBot="1" x14ac:dyDescent="0.35">
      <c r="A25" s="1"/>
      <c r="B25" s="70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M25" s="37"/>
    </row>
    <row r="26" spans="1:13" ht="19.5" thickBot="1" x14ac:dyDescent="0.3">
      <c r="A26" s="1"/>
      <c r="B26" s="24">
        <v>3</v>
      </c>
      <c r="C26" s="71" t="str">
        <f ca="1">IF(ISBLANK(INDIRECT(ADDRESS(B26*2+2,3))),"",INDIRECT(ADDRESS(B26*2+2,3)))</f>
        <v>Петрушко Ю и А</v>
      </c>
      <c r="D26" s="71"/>
      <c r="E26" s="72"/>
      <c r="F26" s="25">
        <v>8</v>
      </c>
      <c r="G26" s="26">
        <v>7</v>
      </c>
      <c r="H26" s="73" t="str">
        <f ca="1">IF(ISBLANK(INDIRECT(ADDRESS(K26*2+2,3))),"",INDIRECT(ADDRESS(K26*2+2,3)))</f>
        <v>Мирошниченко, Догадин</v>
      </c>
      <c r="I26" s="71"/>
      <c r="J26" s="71"/>
      <c r="K26" s="24">
        <v>1</v>
      </c>
      <c r="L26" s="27" t="s">
        <v>6</v>
      </c>
      <c r="M26" s="36">
        <v>3</v>
      </c>
    </row>
    <row r="27" spans="1:13" ht="19.5" thickBot="1" x14ac:dyDescent="0.3">
      <c r="A27" s="1"/>
      <c r="B27" s="24">
        <v>4</v>
      </c>
      <c r="C27" s="71" t="str">
        <f ca="1">IF(ISBLANK(INDIRECT(ADDRESS(B27*2+2,3))),"",INDIRECT(ADDRESS(B27*2+2,3)))</f>
        <v>Таратина, Земцов</v>
      </c>
      <c r="D27" s="71"/>
      <c r="E27" s="72"/>
      <c r="F27" s="25">
        <v>10</v>
      </c>
      <c r="G27" s="26">
        <v>6</v>
      </c>
      <c r="H27" s="73" t="str">
        <f ca="1">IF(ISBLANK(INDIRECT(ADDRESS(K27*2+2,3))),"",INDIRECT(ADDRESS(K27*2+2,3)))</f>
        <v>Лютова, Галдин</v>
      </c>
      <c r="I27" s="71"/>
      <c r="J27" s="71"/>
      <c r="K27" s="24">
        <v>5</v>
      </c>
      <c r="L27" s="27" t="s">
        <v>6</v>
      </c>
      <c r="M27" s="36">
        <v>4</v>
      </c>
    </row>
    <row r="28" spans="1:13" ht="18.75" x14ac:dyDescent="0.3">
      <c r="A28" s="1"/>
      <c r="M28" s="37"/>
    </row>
    <row r="29" spans="1:13" ht="21.75" thickBot="1" x14ac:dyDescent="0.35">
      <c r="A29" s="1"/>
      <c r="B29" s="70" t="s">
        <v>9</v>
      </c>
      <c r="C29" s="70"/>
      <c r="D29" s="70"/>
      <c r="E29" s="70"/>
      <c r="F29" s="70"/>
      <c r="G29" s="70"/>
      <c r="H29" s="70"/>
      <c r="I29" s="70"/>
      <c r="J29" s="70"/>
      <c r="K29" s="70"/>
      <c r="M29" s="37"/>
    </row>
    <row r="30" spans="1:13" ht="19.5" thickBot="1" x14ac:dyDescent="0.3">
      <c r="A30" s="1"/>
      <c r="B30" s="24">
        <v>1</v>
      </c>
      <c r="C30" s="71" t="str">
        <f ca="1">IF(ISBLANK(INDIRECT(ADDRESS(B30*2+2,3))),"",INDIRECT(ADDRESS(B30*2+2,3)))</f>
        <v>Мирошниченко, Догадин</v>
      </c>
      <c r="D30" s="71"/>
      <c r="E30" s="72"/>
      <c r="F30" s="25">
        <v>13</v>
      </c>
      <c r="G30" s="26">
        <v>10</v>
      </c>
      <c r="H30" s="73" t="str">
        <f ca="1">IF(ISBLANK(INDIRECT(ADDRESS(K30*2+2,3))),"",INDIRECT(ADDRESS(K30*2+2,3)))</f>
        <v>Таратина, Земцов</v>
      </c>
      <c r="I30" s="71"/>
      <c r="J30" s="71"/>
      <c r="K30" s="24">
        <v>4</v>
      </c>
      <c r="L30" s="27" t="s">
        <v>6</v>
      </c>
      <c r="M30" s="36">
        <v>5</v>
      </c>
    </row>
    <row r="31" spans="1:13" ht="19.5" thickBot="1" x14ac:dyDescent="0.3">
      <c r="A31" s="1"/>
      <c r="B31" s="24">
        <v>2</v>
      </c>
      <c r="C31" s="71" t="str">
        <f ca="1">IF(ISBLANK(INDIRECT(ADDRESS(B31*2+2,3))),"",INDIRECT(ADDRESS(B31*2+2,3)))</f>
        <v>Коппа, Ницинский</v>
      </c>
      <c r="D31" s="71"/>
      <c r="E31" s="72"/>
      <c r="F31" s="25">
        <v>6</v>
      </c>
      <c r="G31" s="26">
        <v>7</v>
      </c>
      <c r="H31" s="73" t="str">
        <f ca="1">IF(ISBLANK(INDIRECT(ADDRESS(K31*2+2,3))),"",INDIRECT(ADDRESS(K31*2+2,3)))</f>
        <v>Петрушко Ю и А</v>
      </c>
      <c r="I31" s="71"/>
      <c r="J31" s="71"/>
      <c r="K31" s="24">
        <v>3</v>
      </c>
      <c r="L31" s="27" t="s">
        <v>6</v>
      </c>
      <c r="M31" s="36">
        <v>6</v>
      </c>
    </row>
    <row r="32" spans="1:13" ht="18.75" x14ac:dyDescent="0.3">
      <c r="A32" s="1"/>
      <c r="M32" s="37"/>
    </row>
    <row r="33" spans="1:13" ht="21.75" thickBot="1" x14ac:dyDescent="0.35">
      <c r="A33" s="1"/>
      <c r="B33" s="70" t="s">
        <v>10</v>
      </c>
      <c r="C33" s="70"/>
      <c r="D33" s="70"/>
      <c r="E33" s="70"/>
      <c r="F33" s="70"/>
      <c r="G33" s="70"/>
      <c r="H33" s="70"/>
      <c r="I33" s="70"/>
      <c r="J33" s="70"/>
      <c r="K33" s="70"/>
      <c r="M33" s="37"/>
    </row>
    <row r="34" spans="1:13" ht="19.5" thickBot="1" x14ac:dyDescent="0.3">
      <c r="A34" s="1"/>
      <c r="B34" s="24">
        <v>4</v>
      </c>
      <c r="C34" s="71" t="str">
        <f ca="1">IF(ISBLANK(INDIRECT(ADDRESS(B34*2+2,3))),"",INDIRECT(ADDRESS(B34*2+2,3)))</f>
        <v>Таратина, Земцов</v>
      </c>
      <c r="D34" s="71"/>
      <c r="E34" s="72"/>
      <c r="F34" s="25">
        <v>5</v>
      </c>
      <c r="G34" s="26">
        <v>11</v>
      </c>
      <c r="H34" s="73" t="str">
        <f ca="1">IF(ISBLANK(INDIRECT(ADDRESS(K34*2+2,3))),"",INDIRECT(ADDRESS(K34*2+2,3)))</f>
        <v>Коппа, Ницинский</v>
      </c>
      <c r="I34" s="71"/>
      <c r="J34" s="71"/>
      <c r="K34" s="24">
        <v>2</v>
      </c>
      <c r="L34" s="27" t="s">
        <v>6</v>
      </c>
      <c r="M34" s="36">
        <v>1</v>
      </c>
    </row>
    <row r="35" spans="1:13" ht="19.5" thickBot="1" x14ac:dyDescent="0.3">
      <c r="A35" s="1"/>
      <c r="B35" s="24">
        <v>5</v>
      </c>
      <c r="C35" s="71" t="str">
        <f ca="1">IF(ISBLANK(INDIRECT(ADDRESS(B35*2+2,3))),"",INDIRECT(ADDRESS(B35*2+2,3)))</f>
        <v>Лютова, Галдин</v>
      </c>
      <c r="D35" s="71"/>
      <c r="E35" s="72"/>
      <c r="F35" s="25">
        <v>4</v>
      </c>
      <c r="G35" s="26">
        <v>11</v>
      </c>
      <c r="H35" s="73" t="str">
        <f ca="1">IF(ISBLANK(INDIRECT(ADDRESS(K35*2+2,3))),"",INDIRECT(ADDRESS(K35*2+2,3)))</f>
        <v>Мирошниченко, Догадин</v>
      </c>
      <c r="I35" s="71"/>
      <c r="J35" s="71"/>
      <c r="K35" s="24">
        <v>1</v>
      </c>
      <c r="L35" s="27" t="s">
        <v>6</v>
      </c>
      <c r="M35" s="36">
        <v>2</v>
      </c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25" right="0.25" top="0.75" bottom="0.75" header="0.3" footer="0.3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workbookViewId="0">
      <selection activeCell="K8" sqref="K8:K9"/>
    </sheetView>
  </sheetViews>
  <sheetFormatPr defaultRowHeight="15" x14ac:dyDescent="0.25"/>
  <sheetData>
    <row r="1" spans="1:13" ht="46.5" x14ac:dyDescent="0.25">
      <c r="A1" s="1"/>
      <c r="B1" s="96" t="s">
        <v>14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3">
        <v>3</v>
      </c>
      <c r="I3" s="4">
        <v>4</v>
      </c>
      <c r="J3" s="4">
        <v>5</v>
      </c>
      <c r="K3" s="2" t="s">
        <v>1</v>
      </c>
      <c r="L3" s="3" t="s">
        <v>2</v>
      </c>
      <c r="M3" s="5" t="s">
        <v>3</v>
      </c>
    </row>
    <row r="4" spans="1:13" ht="21" x14ac:dyDescent="0.25">
      <c r="A4" s="1"/>
      <c r="B4" s="100">
        <v>1</v>
      </c>
      <c r="C4" s="101" t="s">
        <v>35</v>
      </c>
      <c r="D4" s="102"/>
      <c r="E4" s="103"/>
      <c r="F4" s="6" t="s">
        <v>4</v>
      </c>
      <c r="G4" s="59" t="str">
        <f ca="1">INDIRECT(ADDRESS(23,6))&amp;":"&amp;INDIRECT(ADDRESS(23,7))</f>
        <v>9:7</v>
      </c>
      <c r="H4" s="59" t="str">
        <f ca="1">INDIRECT(ADDRESS(26,7))&amp;":"&amp;INDIRECT(ADDRESS(26,6))</f>
        <v>9:8</v>
      </c>
      <c r="I4" s="59" t="str">
        <f ca="1">INDIRECT(ADDRESS(30,6))&amp;":"&amp;INDIRECT(ADDRESS(30,7))</f>
        <v>10:11</v>
      </c>
      <c r="J4" s="60" t="str">
        <f ca="1">INDIRECT(ADDRESS(35,7))&amp;":"&amp;INDIRECT(ADDRESS(35,6))</f>
        <v>13:6</v>
      </c>
      <c r="K4" s="104">
        <f ca="1">IF(COUNT(F5:J5)=0,"",COUNTIF(F5:J5,"&gt;0")+0.5*COUNTIF(F5:J5,0))</f>
        <v>3</v>
      </c>
      <c r="L4" s="61"/>
      <c r="M4" s="95">
        <v>2</v>
      </c>
    </row>
    <row r="5" spans="1:13" ht="21" x14ac:dyDescent="0.25">
      <c r="A5" s="1"/>
      <c r="B5" s="75"/>
      <c r="C5" s="76"/>
      <c r="D5" s="77"/>
      <c r="E5" s="78"/>
      <c r="F5" s="10" t="s">
        <v>4</v>
      </c>
      <c r="G5" s="62">
        <f ca="1">IF(LEN(INDIRECT(ADDRESS(ROW()-1, COLUMN())))=1,"",INDIRECT(ADDRESS(23,6))-INDIRECT(ADDRESS(23,7)))</f>
        <v>2</v>
      </c>
      <c r="H5" s="62">
        <f ca="1">IF(LEN(INDIRECT(ADDRESS(ROW()-1, COLUMN())))=1,"",INDIRECT(ADDRESS(26,7))-INDIRECT(ADDRESS(26,6)))</f>
        <v>1</v>
      </c>
      <c r="I5" s="62">
        <f ca="1">IF(LEN(INDIRECT(ADDRESS(ROW()-1, COLUMN())))=1,"",INDIRECT(ADDRESS(30,6))-INDIRECT(ADDRESS(30,7)))</f>
        <v>-1</v>
      </c>
      <c r="J5" s="63">
        <f ca="1">IF(LEN(INDIRECT(ADDRESS(ROW()-1, COLUMN())))=1,"",INDIRECT(ADDRESS(35,7))-INDIRECT(ADDRESS(35,6)))</f>
        <v>7</v>
      </c>
      <c r="K5" s="79"/>
      <c r="L5" s="62">
        <f ca="1">IF(COUNT(F5:J5)=0,"",SUM(F5:J5))</f>
        <v>9</v>
      </c>
      <c r="M5" s="80"/>
    </row>
    <row r="6" spans="1:13" ht="21" x14ac:dyDescent="0.25">
      <c r="A6" s="1"/>
      <c r="B6" s="74">
        <v>2</v>
      </c>
      <c r="C6" s="82" t="s">
        <v>36</v>
      </c>
      <c r="D6" s="83"/>
      <c r="E6" s="84"/>
      <c r="F6" s="13" t="str">
        <f ca="1">INDIRECT(ADDRESS(23,7))&amp;":"&amp;INDIRECT(ADDRESS(23,6))</f>
        <v>7:9</v>
      </c>
      <c r="G6" s="14" t="s">
        <v>4</v>
      </c>
      <c r="H6" s="15" t="str">
        <f ca="1">INDIRECT(ADDRESS(31,6))&amp;":"&amp;INDIRECT(ADDRESS(31,7))</f>
        <v>6:7</v>
      </c>
      <c r="I6" s="15" t="str">
        <f ca="1">INDIRECT(ADDRESS(34,7))&amp;":"&amp;INDIRECT(ADDRESS(34,6))</f>
        <v>6:13</v>
      </c>
      <c r="J6" s="16" t="str">
        <f ca="1">INDIRECT(ADDRESS(18,6))&amp;":"&amp;INDIRECT(ADDRESS(18,7))</f>
        <v>3:13</v>
      </c>
      <c r="K6" s="88">
        <f ca="1">IF(COUNT(F7:J7)=0,"",COUNTIF(F7:J7,"&gt;0")+0.5*COUNTIF(F7:J7,0))</f>
        <v>0</v>
      </c>
      <c r="L6" s="11"/>
      <c r="M6" s="90">
        <v>5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COLUMN())))=1,"",INDIRECT(ADDRESS(23,7))-INDIRECT(ADDRESS(23,6)))</f>
        <v>-2</v>
      </c>
      <c r="G7" s="18" t="s">
        <v>4</v>
      </c>
      <c r="H7" s="11">
        <f ca="1">IF(LEN(INDIRECT(ADDRESS(ROW()-1, COLUMN())))=1,"",INDIRECT(ADDRESS(31,6))-INDIRECT(ADDRESS(31,7)))</f>
        <v>-1</v>
      </c>
      <c r="I7" s="11">
        <f ca="1">IF(LEN(INDIRECT(ADDRESS(ROW()-1, COLUMN())))=1,"",INDIRECT(ADDRESS(34,7))-INDIRECT(ADDRESS(34,6)))</f>
        <v>-7</v>
      </c>
      <c r="J7" s="12">
        <f ca="1">IF(LEN(INDIRECT(ADDRESS(ROW()-1, COLUMN())))=1,"",INDIRECT(ADDRESS(18,6))-INDIRECT(ADDRESS(18,7)))</f>
        <v>-10</v>
      </c>
      <c r="K7" s="88"/>
      <c r="L7" s="11">
        <f ca="1">IF(COUNT(F7:J7)=0,"",SUM(F7:J7))</f>
        <v>-20</v>
      </c>
      <c r="M7" s="90"/>
    </row>
    <row r="8" spans="1:13" ht="21" x14ac:dyDescent="0.25">
      <c r="A8" s="1"/>
      <c r="B8" s="74">
        <v>3</v>
      </c>
      <c r="C8" s="82" t="s">
        <v>37</v>
      </c>
      <c r="D8" s="83"/>
      <c r="E8" s="84"/>
      <c r="F8" s="13" t="str">
        <f ca="1">INDIRECT(ADDRESS(26,6))&amp;":"&amp;INDIRECT(ADDRESS(26,7))</f>
        <v>8:9</v>
      </c>
      <c r="G8" s="15" t="str">
        <f ca="1">INDIRECT(ADDRESS(31,7))&amp;":"&amp;INDIRECT(ADDRESS(31,6))</f>
        <v>7:6</v>
      </c>
      <c r="H8" s="14" t="s">
        <v>4</v>
      </c>
      <c r="I8" s="15" t="str">
        <f ca="1">INDIRECT(ADDRESS(19,6))&amp;":"&amp;INDIRECT(ADDRESS(19,7))</f>
        <v>11:9</v>
      </c>
      <c r="J8" s="16" t="str">
        <f ca="1">INDIRECT(ADDRESS(22,7))&amp;":"&amp;INDIRECT(ADDRESS(22,6))</f>
        <v>9:10</v>
      </c>
      <c r="K8" s="88">
        <f ca="1">IF(COUNT(F9:J9)=0,"",COUNTIF(F9:J9,"&gt;0")+0.5*COUNTIF(F9:J9,0))</f>
        <v>2</v>
      </c>
      <c r="L8" s="11"/>
      <c r="M8" s="90">
        <v>4</v>
      </c>
    </row>
    <row r="9" spans="1:13" ht="21" x14ac:dyDescent="0.25">
      <c r="A9" s="1"/>
      <c r="B9" s="75"/>
      <c r="C9" s="82"/>
      <c r="D9" s="83"/>
      <c r="E9" s="84"/>
      <c r="F9" s="17">
        <f ca="1">IF(LEN(INDIRECT(ADDRESS(ROW()-1, COLUMN())))=1,"",INDIRECT(ADDRESS(26,6))-INDIRECT(ADDRESS(26,7)))</f>
        <v>-1</v>
      </c>
      <c r="G9" s="11">
        <f ca="1">IF(LEN(INDIRECT(ADDRESS(ROW()-1, COLUMN())))=1,"",INDIRECT(ADDRESS(31,7))-INDIRECT(ADDRESS(31,6)))</f>
        <v>1</v>
      </c>
      <c r="H9" s="18" t="s">
        <v>4</v>
      </c>
      <c r="I9" s="11">
        <f ca="1">IF(LEN(INDIRECT(ADDRESS(ROW()-1, COLUMN())))=1,"",INDIRECT(ADDRESS(19,6))-INDIRECT(ADDRESS(19,7)))</f>
        <v>2</v>
      </c>
      <c r="J9" s="12">
        <f ca="1">IF(LEN(INDIRECT(ADDRESS(ROW()-1, COLUMN())))=1,"",INDIRECT(ADDRESS(22,7))-INDIRECT(ADDRESS(22,6)))</f>
        <v>-1</v>
      </c>
      <c r="K9" s="88"/>
      <c r="L9" s="11">
        <f ca="1">IF(COUNT(F9:J9)=0,"",SUM(F9:J9))</f>
        <v>1</v>
      </c>
      <c r="M9" s="90"/>
    </row>
    <row r="10" spans="1:13" ht="21" x14ac:dyDescent="0.25">
      <c r="A10" s="1"/>
      <c r="B10" s="74">
        <v>4</v>
      </c>
      <c r="C10" s="76" t="s">
        <v>38</v>
      </c>
      <c r="D10" s="77"/>
      <c r="E10" s="78"/>
      <c r="F10" s="64" t="str">
        <f ca="1">INDIRECT(ADDRESS(30,7))&amp;":"&amp;INDIRECT(ADDRESS(30,6))</f>
        <v>11:10</v>
      </c>
      <c r="G10" s="65" t="str">
        <f ca="1">INDIRECT(ADDRESS(34,6))&amp;":"&amp;INDIRECT(ADDRESS(34,7))</f>
        <v>13:6</v>
      </c>
      <c r="H10" s="65" t="str">
        <f ca="1">INDIRECT(ADDRESS(19,7))&amp;":"&amp;INDIRECT(ADDRESS(19,6))</f>
        <v>9:11</v>
      </c>
      <c r="I10" s="14" t="s">
        <v>4</v>
      </c>
      <c r="J10" s="66" t="str">
        <f ca="1">INDIRECT(ADDRESS(27,6))&amp;":"&amp;INDIRECT(ADDRESS(27,7))</f>
        <v>13:7</v>
      </c>
      <c r="K10" s="79">
        <f ca="1">IF(COUNT(F11:J11)=0,"",COUNTIF(F11:J11,"&gt;0")+0.5*COUNTIF(F11:J11,0))</f>
        <v>3</v>
      </c>
      <c r="L10" s="62"/>
      <c r="M10" s="80">
        <v>1</v>
      </c>
    </row>
    <row r="11" spans="1:13" ht="21" x14ac:dyDescent="0.25">
      <c r="A11" s="1"/>
      <c r="B11" s="75"/>
      <c r="C11" s="76"/>
      <c r="D11" s="77"/>
      <c r="E11" s="78"/>
      <c r="F11" s="67">
        <f ca="1">IF(LEN(INDIRECT(ADDRESS(ROW()-1, COLUMN())))=1,"",INDIRECT(ADDRESS(30,7))-INDIRECT(ADDRESS(30,6)))</f>
        <v>1</v>
      </c>
      <c r="G11" s="62">
        <f ca="1">IF(LEN(INDIRECT(ADDRESS(ROW()-1, COLUMN())))=1,"",INDIRECT(ADDRESS(34,6))-INDIRECT(ADDRESS(34,7)))</f>
        <v>7</v>
      </c>
      <c r="H11" s="62">
        <f ca="1">IF(LEN(INDIRECT(ADDRESS(ROW()-1, COLUMN())))=1,"",INDIRECT(ADDRESS(19,7))-INDIRECT(ADDRESS(19,6)))</f>
        <v>-2</v>
      </c>
      <c r="I11" s="18" t="s">
        <v>4</v>
      </c>
      <c r="J11" s="63">
        <f ca="1">IF(LEN(INDIRECT(ADDRESS(ROW()-1, COLUMN())))=1,"",INDIRECT(ADDRESS(27,6))-INDIRECT(ADDRESS(27,7)))</f>
        <v>6</v>
      </c>
      <c r="K11" s="79"/>
      <c r="L11" s="62">
        <f ca="1">IF(COUNT(F11:J11)=0,"",SUM(F11:J11))</f>
        <v>12</v>
      </c>
      <c r="M11" s="80"/>
    </row>
    <row r="12" spans="1:13" ht="21" x14ac:dyDescent="0.25">
      <c r="A12" s="1"/>
      <c r="B12" s="74">
        <v>5</v>
      </c>
      <c r="C12" s="82" t="s">
        <v>39</v>
      </c>
      <c r="D12" s="83"/>
      <c r="E12" s="84"/>
      <c r="F12" s="13" t="str">
        <f ca="1">INDIRECT(ADDRESS(35,6))&amp;":"&amp;INDIRECT(ADDRESS(35,7))</f>
        <v>6:13</v>
      </c>
      <c r="G12" s="15" t="str">
        <f ca="1">INDIRECT(ADDRESS(18,7))&amp;":"&amp;INDIRECT(ADDRESS(18,6))</f>
        <v>13:3</v>
      </c>
      <c r="H12" s="15" t="str">
        <f ca="1">INDIRECT(ADDRESS(22,6))&amp;":"&amp;INDIRECT(ADDRESS(22,7))</f>
        <v>10:9</v>
      </c>
      <c r="I12" s="15" t="str">
        <f ca="1">INDIRECT(ADDRESS(27,7))&amp;":"&amp;INDIRECT(ADDRESS(27,6))</f>
        <v>7:13</v>
      </c>
      <c r="J12" s="19" t="s">
        <v>4</v>
      </c>
      <c r="K12" s="88">
        <f ca="1">IF(COUNT(F13:J13)=0,"",COUNTIF(F13:J13,"&gt;0")+0.5*COUNTIF(F13:J13,0))</f>
        <v>2</v>
      </c>
      <c r="L12" s="11"/>
      <c r="M12" s="90">
        <v>3</v>
      </c>
    </row>
    <row r="13" spans="1:13" ht="21.75" thickBot="1" x14ac:dyDescent="0.3">
      <c r="A13" s="1"/>
      <c r="B13" s="81"/>
      <c r="C13" s="85"/>
      <c r="D13" s="86"/>
      <c r="E13" s="87"/>
      <c r="F13" s="20">
        <f ca="1">IF(LEN(INDIRECT(ADDRESS(ROW()-1, COLUMN())))=1,"",INDIRECT(ADDRESS(35,6))-INDIRECT(ADDRESS(35,7)))</f>
        <v>-7</v>
      </c>
      <c r="G13" s="21">
        <f ca="1">IF(LEN(INDIRECT(ADDRESS(ROW()-1, COLUMN())))=1,"",INDIRECT(ADDRESS(18,7))-INDIRECT(ADDRESS(18,6)))</f>
        <v>10</v>
      </c>
      <c r="H13" s="21">
        <f ca="1">IF(LEN(INDIRECT(ADDRESS(ROW()-1, COLUMN())))=1,"",INDIRECT(ADDRESS(22,6))-INDIRECT(ADDRESS(22,7)))</f>
        <v>1</v>
      </c>
      <c r="I13" s="21">
        <f ca="1">IF(LEN(INDIRECT(ADDRESS(ROW()-1, COLUMN())))=1,"",INDIRECT(ADDRESS(27,7))-INDIRECT(ADDRESS(27,6)))</f>
        <v>-6</v>
      </c>
      <c r="J13" s="22" t="s">
        <v>4</v>
      </c>
      <c r="K13" s="89"/>
      <c r="L13" s="21">
        <f ca="1">IF(COUNT(F13:J13)=0,"",SUM(F13:J13))</f>
        <v>-2</v>
      </c>
      <c r="M13" s="9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3" ht="21.75" thickBot="1" x14ac:dyDescent="0.3">
      <c r="A17" s="1"/>
      <c r="B17" s="70" t="s">
        <v>5</v>
      </c>
      <c r="C17" s="70"/>
      <c r="D17" s="70"/>
      <c r="E17" s="70"/>
      <c r="F17" s="70"/>
      <c r="G17" s="70"/>
      <c r="H17" s="70"/>
      <c r="I17" s="70"/>
      <c r="J17" s="70"/>
      <c r="K17" s="70"/>
      <c r="M17" s="23"/>
    </row>
    <row r="18" spans="1:13" ht="19.5" thickBot="1" x14ac:dyDescent="0.3">
      <c r="A18" s="1"/>
      <c r="B18" s="24">
        <v>2</v>
      </c>
      <c r="C18" s="71" t="str">
        <f ca="1">IF(ISBLANK(INDIRECT(ADDRESS(B18*2+2,3))),"",INDIRECT(ADDRESS(B18*2+2,3)))</f>
        <v>Кузнецова, Давыдов</v>
      </c>
      <c r="D18" s="71"/>
      <c r="E18" s="72"/>
      <c r="F18" s="25">
        <v>3</v>
      </c>
      <c r="G18" s="26">
        <v>13</v>
      </c>
      <c r="H18" s="73" t="str">
        <f ca="1">IF(ISBLANK(INDIRECT(ADDRESS(K18*2+2,3))),"",INDIRECT(ADDRESS(K18*2+2,3)))</f>
        <v>Дурынчева, Дурницын</v>
      </c>
      <c r="I18" s="71"/>
      <c r="J18" s="71"/>
      <c r="K18" s="24">
        <v>5</v>
      </c>
      <c r="L18" s="27" t="s">
        <v>6</v>
      </c>
      <c r="M18" s="36">
        <v>1</v>
      </c>
    </row>
    <row r="19" spans="1:13" ht="19.5" thickBot="1" x14ac:dyDescent="0.3">
      <c r="A19" s="1"/>
      <c r="B19" s="24">
        <v>3</v>
      </c>
      <c r="C19" s="71" t="str">
        <f ca="1">IF(ISBLANK(INDIRECT(ADDRESS(B19*2+2,3))),"",INDIRECT(ADDRESS(B19*2+2,3)))</f>
        <v>Зимина, Большаков</v>
      </c>
      <c r="D19" s="71"/>
      <c r="E19" s="72"/>
      <c r="F19" s="25">
        <v>11</v>
      </c>
      <c r="G19" s="26">
        <v>9</v>
      </c>
      <c r="H19" s="73" t="str">
        <f ca="1">IF(ISBLANK(INDIRECT(ADDRESS(K19*2+2,3))),"",INDIRECT(ADDRESS(K19*2+2,3)))</f>
        <v>Акулова, Осокин</v>
      </c>
      <c r="I19" s="71"/>
      <c r="J19" s="71"/>
      <c r="K19" s="24">
        <v>4</v>
      </c>
      <c r="L19" s="27" t="s">
        <v>6</v>
      </c>
      <c r="M19" s="36">
        <v>2</v>
      </c>
    </row>
    <row r="20" spans="1:13" ht="18.75" x14ac:dyDescent="0.3">
      <c r="A20" s="1"/>
      <c r="M20" s="37"/>
    </row>
    <row r="21" spans="1:13" ht="21.75" thickBot="1" x14ac:dyDescent="0.35">
      <c r="A21" s="1"/>
      <c r="B21" s="70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M21" s="37"/>
    </row>
    <row r="22" spans="1:13" ht="19.5" thickBot="1" x14ac:dyDescent="0.3">
      <c r="A22" s="1"/>
      <c r="B22" s="24">
        <v>5</v>
      </c>
      <c r="C22" s="71" t="str">
        <f ca="1">IF(ISBLANK(INDIRECT(ADDRESS(B22*2+2,3))),"",INDIRECT(ADDRESS(B22*2+2,3)))</f>
        <v>Дурынчева, Дурницын</v>
      </c>
      <c r="D22" s="71"/>
      <c r="E22" s="72"/>
      <c r="F22" s="25">
        <v>10</v>
      </c>
      <c r="G22" s="26">
        <v>9</v>
      </c>
      <c r="H22" s="73" t="str">
        <f ca="1">IF(ISBLANK(INDIRECT(ADDRESS(K22*2+2,3))),"",INDIRECT(ADDRESS(K22*2+2,3)))</f>
        <v>Зимина, Большаков</v>
      </c>
      <c r="I22" s="71"/>
      <c r="J22" s="71"/>
      <c r="K22" s="24">
        <v>3</v>
      </c>
      <c r="L22" s="27" t="s">
        <v>6</v>
      </c>
      <c r="M22" s="36">
        <v>3</v>
      </c>
    </row>
    <row r="23" spans="1:13" ht="19.5" thickBot="1" x14ac:dyDescent="0.3">
      <c r="A23" s="1"/>
      <c r="B23" s="24">
        <v>1</v>
      </c>
      <c r="C23" s="71" t="str">
        <f ca="1">IF(ISBLANK(INDIRECT(ADDRESS(B23*2+2,3))),"",INDIRECT(ADDRESS(B23*2+2,3)))</f>
        <v>Савченко, Бейгер</v>
      </c>
      <c r="D23" s="71"/>
      <c r="E23" s="72"/>
      <c r="F23" s="25">
        <v>9</v>
      </c>
      <c r="G23" s="26">
        <v>7</v>
      </c>
      <c r="H23" s="73" t="str">
        <f ca="1">IF(ISBLANK(INDIRECT(ADDRESS(K23*2+2,3))),"",INDIRECT(ADDRESS(K23*2+2,3)))</f>
        <v>Кузнецова, Давыдов</v>
      </c>
      <c r="I23" s="71"/>
      <c r="J23" s="71"/>
      <c r="K23" s="24">
        <v>2</v>
      </c>
      <c r="L23" s="27" t="s">
        <v>6</v>
      </c>
      <c r="M23" s="36">
        <v>4</v>
      </c>
    </row>
    <row r="24" spans="1:13" ht="18.75" x14ac:dyDescent="0.3">
      <c r="A24" s="1"/>
      <c r="M24" s="37"/>
    </row>
    <row r="25" spans="1:13" ht="21.75" thickBot="1" x14ac:dyDescent="0.35">
      <c r="A25" s="1"/>
      <c r="B25" s="70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M25" s="37"/>
    </row>
    <row r="26" spans="1:13" ht="19.5" thickBot="1" x14ac:dyDescent="0.3">
      <c r="A26" s="1"/>
      <c r="B26" s="24">
        <v>3</v>
      </c>
      <c r="C26" s="71" t="str">
        <f ca="1">IF(ISBLANK(INDIRECT(ADDRESS(B26*2+2,3))),"",INDIRECT(ADDRESS(B26*2+2,3)))</f>
        <v>Зимина, Большаков</v>
      </c>
      <c r="D26" s="71"/>
      <c r="E26" s="72"/>
      <c r="F26" s="25">
        <v>8</v>
      </c>
      <c r="G26" s="26">
        <v>9</v>
      </c>
      <c r="H26" s="73" t="str">
        <f ca="1">IF(ISBLANK(INDIRECT(ADDRESS(K26*2+2,3))),"",INDIRECT(ADDRESS(K26*2+2,3)))</f>
        <v>Савченко, Бейгер</v>
      </c>
      <c r="I26" s="71"/>
      <c r="J26" s="71"/>
      <c r="K26" s="24">
        <v>1</v>
      </c>
      <c r="L26" s="27" t="s">
        <v>6</v>
      </c>
      <c r="M26" s="36">
        <v>5</v>
      </c>
    </row>
    <row r="27" spans="1:13" ht="19.5" thickBot="1" x14ac:dyDescent="0.3">
      <c r="A27" s="1"/>
      <c r="B27" s="24">
        <v>4</v>
      </c>
      <c r="C27" s="71" t="str">
        <f ca="1">IF(ISBLANK(INDIRECT(ADDRESS(B27*2+2,3))),"",INDIRECT(ADDRESS(B27*2+2,3)))</f>
        <v>Акулова, Осокин</v>
      </c>
      <c r="D27" s="71"/>
      <c r="E27" s="72"/>
      <c r="F27" s="25">
        <v>13</v>
      </c>
      <c r="G27" s="26">
        <v>7</v>
      </c>
      <c r="H27" s="73" t="str">
        <f ca="1">IF(ISBLANK(INDIRECT(ADDRESS(K27*2+2,3))),"",INDIRECT(ADDRESS(K27*2+2,3)))</f>
        <v>Дурынчева, Дурницын</v>
      </c>
      <c r="I27" s="71"/>
      <c r="J27" s="71"/>
      <c r="K27" s="24">
        <v>5</v>
      </c>
      <c r="L27" s="27" t="s">
        <v>6</v>
      </c>
      <c r="M27" s="36">
        <v>6</v>
      </c>
    </row>
    <row r="28" spans="1:13" ht="18.75" x14ac:dyDescent="0.3">
      <c r="A28" s="1"/>
      <c r="M28" s="37"/>
    </row>
    <row r="29" spans="1:13" ht="21.75" thickBot="1" x14ac:dyDescent="0.35">
      <c r="A29" s="1"/>
      <c r="B29" s="70" t="s">
        <v>9</v>
      </c>
      <c r="C29" s="70"/>
      <c r="D29" s="70"/>
      <c r="E29" s="70"/>
      <c r="F29" s="70"/>
      <c r="G29" s="70"/>
      <c r="H29" s="70"/>
      <c r="I29" s="70"/>
      <c r="J29" s="70"/>
      <c r="K29" s="70"/>
      <c r="M29" s="37"/>
    </row>
    <row r="30" spans="1:13" ht="19.5" thickBot="1" x14ac:dyDescent="0.3">
      <c r="A30" s="1"/>
      <c r="B30" s="24">
        <v>1</v>
      </c>
      <c r="C30" s="71" t="str">
        <f ca="1">IF(ISBLANK(INDIRECT(ADDRESS(B30*2+2,3))),"",INDIRECT(ADDRESS(B30*2+2,3)))</f>
        <v>Савченко, Бейгер</v>
      </c>
      <c r="D30" s="71"/>
      <c r="E30" s="72"/>
      <c r="F30" s="25">
        <v>10</v>
      </c>
      <c r="G30" s="26">
        <v>11</v>
      </c>
      <c r="H30" s="73" t="str">
        <f ca="1">IF(ISBLANK(INDIRECT(ADDRESS(K30*2+2,3))),"",INDIRECT(ADDRESS(K30*2+2,3)))</f>
        <v>Акулова, Осокин</v>
      </c>
      <c r="I30" s="71"/>
      <c r="J30" s="71"/>
      <c r="K30" s="24">
        <v>4</v>
      </c>
      <c r="L30" s="27" t="s">
        <v>6</v>
      </c>
      <c r="M30" s="36">
        <v>1</v>
      </c>
    </row>
    <row r="31" spans="1:13" ht="19.5" thickBot="1" x14ac:dyDescent="0.3">
      <c r="A31" s="1"/>
      <c r="B31" s="24">
        <v>2</v>
      </c>
      <c r="C31" s="71" t="str">
        <f ca="1">IF(ISBLANK(INDIRECT(ADDRESS(B31*2+2,3))),"",INDIRECT(ADDRESS(B31*2+2,3)))</f>
        <v>Кузнецова, Давыдов</v>
      </c>
      <c r="D31" s="71"/>
      <c r="E31" s="72"/>
      <c r="F31" s="25">
        <v>6</v>
      </c>
      <c r="G31" s="26">
        <v>7</v>
      </c>
      <c r="H31" s="73" t="str">
        <f ca="1">IF(ISBLANK(INDIRECT(ADDRESS(K31*2+2,3))),"",INDIRECT(ADDRESS(K31*2+2,3)))</f>
        <v>Зимина, Большаков</v>
      </c>
      <c r="I31" s="71"/>
      <c r="J31" s="71"/>
      <c r="K31" s="24">
        <v>3</v>
      </c>
      <c r="L31" s="27" t="s">
        <v>6</v>
      </c>
      <c r="M31" s="36">
        <v>2</v>
      </c>
    </row>
    <row r="32" spans="1:13" ht="18.75" x14ac:dyDescent="0.3">
      <c r="A32" s="1"/>
      <c r="M32" s="37"/>
    </row>
    <row r="33" spans="1:13" ht="21.75" thickBot="1" x14ac:dyDescent="0.35">
      <c r="A33" s="1"/>
      <c r="B33" s="70" t="s">
        <v>10</v>
      </c>
      <c r="C33" s="70"/>
      <c r="D33" s="70"/>
      <c r="E33" s="70"/>
      <c r="F33" s="70"/>
      <c r="G33" s="70"/>
      <c r="H33" s="70"/>
      <c r="I33" s="70"/>
      <c r="J33" s="70"/>
      <c r="K33" s="70"/>
      <c r="M33" s="37"/>
    </row>
    <row r="34" spans="1:13" ht="19.5" thickBot="1" x14ac:dyDescent="0.3">
      <c r="A34" s="1"/>
      <c r="B34" s="24">
        <v>4</v>
      </c>
      <c r="C34" s="71" t="str">
        <f ca="1">IF(ISBLANK(INDIRECT(ADDRESS(B34*2+2,3))),"",INDIRECT(ADDRESS(B34*2+2,3)))</f>
        <v>Акулова, Осокин</v>
      </c>
      <c r="D34" s="71"/>
      <c r="E34" s="72"/>
      <c r="F34" s="25">
        <v>13</v>
      </c>
      <c r="G34" s="26">
        <v>6</v>
      </c>
      <c r="H34" s="73" t="str">
        <f ca="1">IF(ISBLANK(INDIRECT(ADDRESS(K34*2+2,3))),"",INDIRECT(ADDRESS(K34*2+2,3)))</f>
        <v>Кузнецова, Давыдов</v>
      </c>
      <c r="I34" s="71"/>
      <c r="J34" s="71"/>
      <c r="K34" s="24">
        <v>2</v>
      </c>
      <c r="L34" s="27" t="s">
        <v>6</v>
      </c>
      <c r="M34" s="36">
        <v>3</v>
      </c>
    </row>
    <row r="35" spans="1:13" ht="19.5" thickBot="1" x14ac:dyDescent="0.3">
      <c r="A35" s="1"/>
      <c r="B35" s="24">
        <v>5</v>
      </c>
      <c r="C35" s="71" t="str">
        <f ca="1">IF(ISBLANK(INDIRECT(ADDRESS(B35*2+2,3))),"",INDIRECT(ADDRESS(B35*2+2,3)))</f>
        <v>Дурынчева, Дурницын</v>
      </c>
      <c r="D35" s="71"/>
      <c r="E35" s="72"/>
      <c r="F35" s="25">
        <v>6</v>
      </c>
      <c r="G35" s="26">
        <v>13</v>
      </c>
      <c r="H35" s="73" t="str">
        <f ca="1">IF(ISBLANK(INDIRECT(ADDRESS(K35*2+2,3))),"",INDIRECT(ADDRESS(K35*2+2,3)))</f>
        <v>Савченко, Бейгер</v>
      </c>
      <c r="I35" s="71"/>
      <c r="J35" s="71"/>
      <c r="K35" s="24">
        <v>1</v>
      </c>
      <c r="L35" s="27" t="s">
        <v>6</v>
      </c>
      <c r="M35" s="36">
        <v>4</v>
      </c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25" right="0.25" top="0.75" bottom="0.75" header="0.3" footer="0.3"/>
  <pageSetup paperSize="9" scale="8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5"/>
  <sheetViews>
    <sheetView workbookViewId="0">
      <selection activeCell="C4" sqref="C4:E5"/>
    </sheetView>
  </sheetViews>
  <sheetFormatPr defaultRowHeight="15" x14ac:dyDescent="0.25"/>
  <sheetData>
    <row r="1" spans="1:13" ht="46.5" x14ac:dyDescent="0.25">
      <c r="A1" s="1"/>
      <c r="B1" s="96" t="s">
        <v>15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3">
        <v>3</v>
      </c>
      <c r="I3" s="4">
        <v>4</v>
      </c>
      <c r="J3" s="4">
        <v>5</v>
      </c>
      <c r="K3" s="2" t="s">
        <v>1</v>
      </c>
      <c r="L3" s="3" t="s">
        <v>2</v>
      </c>
      <c r="M3" s="5" t="s">
        <v>3</v>
      </c>
    </row>
    <row r="4" spans="1:13" ht="21" x14ac:dyDescent="0.25">
      <c r="A4" s="1"/>
      <c r="B4" s="100">
        <v>1</v>
      </c>
      <c r="C4" s="101" t="s">
        <v>40</v>
      </c>
      <c r="D4" s="102"/>
      <c r="E4" s="103"/>
      <c r="F4" s="6" t="s">
        <v>4</v>
      </c>
      <c r="G4" s="59" t="str">
        <f ca="1">INDIRECT(ADDRESS(23,6))&amp;":"&amp;INDIRECT(ADDRESS(23,7))</f>
        <v>13:7</v>
      </c>
      <c r="H4" s="59" t="str">
        <f ca="1">INDIRECT(ADDRESS(26,7))&amp;":"&amp;INDIRECT(ADDRESS(26,6))</f>
        <v>3:13</v>
      </c>
      <c r="I4" s="59" t="str">
        <f ca="1">INDIRECT(ADDRESS(30,6))&amp;":"&amp;INDIRECT(ADDRESS(30,7))</f>
        <v>13:1</v>
      </c>
      <c r="J4" s="60" t="str">
        <f ca="1">INDIRECT(ADDRESS(35,7))&amp;":"&amp;INDIRECT(ADDRESS(35,6))</f>
        <v>8:9</v>
      </c>
      <c r="K4" s="104">
        <f ca="1">IF(COUNT(F5:J5)=0,"",COUNTIF(F5:J5,"&gt;0")+0.5*COUNTIF(F5:J5,0))</f>
        <v>2</v>
      </c>
      <c r="L4" s="61">
        <v>5</v>
      </c>
      <c r="M4" s="95">
        <v>2</v>
      </c>
    </row>
    <row r="5" spans="1:13" ht="21" x14ac:dyDescent="0.25">
      <c r="A5" s="1"/>
      <c r="B5" s="75"/>
      <c r="C5" s="76"/>
      <c r="D5" s="77"/>
      <c r="E5" s="78"/>
      <c r="F5" s="10" t="s">
        <v>4</v>
      </c>
      <c r="G5" s="62">
        <f ca="1">IF(LEN(INDIRECT(ADDRESS(ROW()-1, COLUMN())))=1,"",INDIRECT(ADDRESS(23,6))-INDIRECT(ADDRESS(23,7)))</f>
        <v>6</v>
      </c>
      <c r="H5" s="62">
        <f ca="1">IF(LEN(INDIRECT(ADDRESS(ROW()-1, COLUMN())))=1,"",INDIRECT(ADDRESS(26,7))-INDIRECT(ADDRESS(26,6)))</f>
        <v>-10</v>
      </c>
      <c r="I5" s="62">
        <f ca="1">IF(LEN(INDIRECT(ADDRESS(ROW()-1, COLUMN())))=1,"",INDIRECT(ADDRESS(30,6))-INDIRECT(ADDRESS(30,7)))</f>
        <v>12</v>
      </c>
      <c r="J5" s="63">
        <f ca="1">IF(LEN(INDIRECT(ADDRESS(ROW()-1, COLUMN())))=1,"",INDIRECT(ADDRESS(35,7))-INDIRECT(ADDRESS(35,6)))</f>
        <v>-1</v>
      </c>
      <c r="K5" s="79"/>
      <c r="L5" s="62">
        <f ca="1">IF(COUNT(F5:J5)=0,"",SUM(F5:J5))</f>
        <v>7</v>
      </c>
      <c r="M5" s="80"/>
    </row>
    <row r="6" spans="1:13" ht="21" x14ac:dyDescent="0.25">
      <c r="A6" s="1"/>
      <c r="B6" s="74">
        <v>2</v>
      </c>
      <c r="C6" s="82" t="s">
        <v>41</v>
      </c>
      <c r="D6" s="83"/>
      <c r="E6" s="84"/>
      <c r="F6" s="13" t="str">
        <f ca="1">INDIRECT(ADDRESS(23,7))&amp;":"&amp;INDIRECT(ADDRESS(23,6))</f>
        <v>7:13</v>
      </c>
      <c r="G6" s="14" t="s">
        <v>4</v>
      </c>
      <c r="H6" s="15" t="str">
        <f ca="1">INDIRECT(ADDRESS(31,6))&amp;":"&amp;INDIRECT(ADDRESS(31,7))</f>
        <v>6:11</v>
      </c>
      <c r="I6" s="15" t="str">
        <f ca="1">INDIRECT(ADDRESS(34,7))&amp;":"&amp;INDIRECT(ADDRESS(34,6))</f>
        <v>13:2</v>
      </c>
      <c r="J6" s="16" t="str">
        <f ca="1">INDIRECT(ADDRESS(18,6))&amp;":"&amp;INDIRECT(ADDRESS(18,7))</f>
        <v>12:7</v>
      </c>
      <c r="K6" s="88">
        <f ca="1">IF(COUNT(F7:J7)=0,"",COUNTIF(F7:J7,"&gt;0")+0.5*COUNTIF(F7:J7,0))</f>
        <v>2</v>
      </c>
      <c r="L6" s="11">
        <v>-1</v>
      </c>
      <c r="M6" s="90">
        <v>3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COLUMN())))=1,"",INDIRECT(ADDRESS(23,7))-INDIRECT(ADDRESS(23,6)))</f>
        <v>-6</v>
      </c>
      <c r="G7" s="18" t="s">
        <v>4</v>
      </c>
      <c r="H7" s="11">
        <f ca="1">IF(LEN(INDIRECT(ADDRESS(ROW()-1, COLUMN())))=1,"",INDIRECT(ADDRESS(31,6))-INDIRECT(ADDRESS(31,7)))</f>
        <v>-5</v>
      </c>
      <c r="I7" s="11">
        <f ca="1">IF(LEN(INDIRECT(ADDRESS(ROW()-1, COLUMN())))=1,"",INDIRECT(ADDRESS(34,7))-INDIRECT(ADDRESS(34,6)))</f>
        <v>11</v>
      </c>
      <c r="J7" s="12">
        <f ca="1">IF(LEN(INDIRECT(ADDRESS(ROW()-1, COLUMN())))=1,"",INDIRECT(ADDRESS(18,6))-INDIRECT(ADDRESS(18,7)))</f>
        <v>5</v>
      </c>
      <c r="K7" s="88"/>
      <c r="L7" s="11">
        <f ca="1">IF(COUNT(F7:J7)=0,"",SUM(F7:J7))</f>
        <v>5</v>
      </c>
      <c r="M7" s="90"/>
    </row>
    <row r="8" spans="1:13" ht="21" x14ac:dyDescent="0.25">
      <c r="A8" s="1"/>
      <c r="B8" s="74">
        <v>3</v>
      </c>
      <c r="C8" s="76" t="s">
        <v>42</v>
      </c>
      <c r="D8" s="77"/>
      <c r="E8" s="78"/>
      <c r="F8" s="64" t="str">
        <f ca="1">INDIRECT(ADDRESS(26,6))&amp;":"&amp;INDIRECT(ADDRESS(26,7))</f>
        <v>13:3</v>
      </c>
      <c r="G8" s="65" t="str">
        <f ca="1">INDIRECT(ADDRESS(31,7))&amp;":"&amp;INDIRECT(ADDRESS(31,6))</f>
        <v>11:6</v>
      </c>
      <c r="H8" s="14" t="s">
        <v>4</v>
      </c>
      <c r="I8" s="65" t="str">
        <f ca="1">INDIRECT(ADDRESS(19,6))&amp;":"&amp;INDIRECT(ADDRESS(19,7))</f>
        <v>13:8</v>
      </c>
      <c r="J8" s="66" t="str">
        <f ca="1">INDIRECT(ADDRESS(22,7))&amp;":"&amp;INDIRECT(ADDRESS(22,6))</f>
        <v>11:1</v>
      </c>
      <c r="K8" s="79">
        <f ca="1">IF(COUNT(F9:J9)=0,"",COUNTIF(F9:J9,"&gt;0")+0.5*COUNTIF(F9:J9,0))</f>
        <v>4</v>
      </c>
      <c r="L8" s="62"/>
      <c r="M8" s="80">
        <v>1</v>
      </c>
    </row>
    <row r="9" spans="1:13" ht="21" x14ac:dyDescent="0.25">
      <c r="A9" s="1"/>
      <c r="B9" s="75"/>
      <c r="C9" s="76"/>
      <c r="D9" s="77"/>
      <c r="E9" s="78"/>
      <c r="F9" s="67">
        <f ca="1">IF(LEN(INDIRECT(ADDRESS(ROW()-1, COLUMN())))=1,"",INDIRECT(ADDRESS(26,6))-INDIRECT(ADDRESS(26,7)))</f>
        <v>10</v>
      </c>
      <c r="G9" s="62">
        <f ca="1">IF(LEN(INDIRECT(ADDRESS(ROW()-1, COLUMN())))=1,"",INDIRECT(ADDRESS(31,7))-INDIRECT(ADDRESS(31,6)))</f>
        <v>5</v>
      </c>
      <c r="H9" s="18" t="s">
        <v>4</v>
      </c>
      <c r="I9" s="62">
        <f ca="1">IF(LEN(INDIRECT(ADDRESS(ROW()-1, COLUMN())))=1,"",INDIRECT(ADDRESS(19,6))-INDIRECT(ADDRESS(19,7)))</f>
        <v>5</v>
      </c>
      <c r="J9" s="63">
        <f ca="1">IF(LEN(INDIRECT(ADDRESS(ROW()-1, COLUMN())))=1,"",INDIRECT(ADDRESS(22,7))-INDIRECT(ADDRESS(22,6)))</f>
        <v>10</v>
      </c>
      <c r="K9" s="79"/>
      <c r="L9" s="62">
        <f ca="1">IF(COUNT(F9:J9)=0,"",SUM(F9:J9))</f>
        <v>30</v>
      </c>
      <c r="M9" s="80"/>
    </row>
    <row r="10" spans="1:13" ht="21" x14ac:dyDescent="0.25">
      <c r="A10" s="1"/>
      <c r="B10" s="74">
        <v>4</v>
      </c>
      <c r="C10" s="82" t="s">
        <v>43</v>
      </c>
      <c r="D10" s="83"/>
      <c r="E10" s="84"/>
      <c r="F10" s="13" t="str">
        <f ca="1">INDIRECT(ADDRESS(30,7))&amp;":"&amp;INDIRECT(ADDRESS(30,6))</f>
        <v>1:13</v>
      </c>
      <c r="G10" s="15" t="str">
        <f ca="1">INDIRECT(ADDRESS(34,6))&amp;":"&amp;INDIRECT(ADDRESS(34,7))</f>
        <v>2:13</v>
      </c>
      <c r="H10" s="15" t="str">
        <f ca="1">INDIRECT(ADDRESS(19,7))&amp;":"&amp;INDIRECT(ADDRESS(19,6))</f>
        <v>8:13</v>
      </c>
      <c r="I10" s="14" t="s">
        <v>4</v>
      </c>
      <c r="J10" s="16" t="str">
        <f ca="1">INDIRECT(ADDRESS(27,6))&amp;":"&amp;INDIRECT(ADDRESS(27,7))</f>
        <v>7:13</v>
      </c>
      <c r="K10" s="88">
        <f ca="1">IF(COUNT(F11:J11)=0,"",COUNTIF(F11:J11,"&gt;0")+0.5*COUNTIF(F11:J11,0))</f>
        <v>0</v>
      </c>
      <c r="L10" s="11"/>
      <c r="M10" s="90">
        <v>5</v>
      </c>
    </row>
    <row r="11" spans="1:13" ht="21" x14ac:dyDescent="0.25">
      <c r="A11" s="1"/>
      <c r="B11" s="75"/>
      <c r="C11" s="82"/>
      <c r="D11" s="83"/>
      <c r="E11" s="84"/>
      <c r="F11" s="17">
        <f ca="1">IF(LEN(INDIRECT(ADDRESS(ROW()-1, COLUMN())))=1,"",INDIRECT(ADDRESS(30,7))-INDIRECT(ADDRESS(30,6)))</f>
        <v>-12</v>
      </c>
      <c r="G11" s="11">
        <f ca="1">IF(LEN(INDIRECT(ADDRESS(ROW()-1, COLUMN())))=1,"",INDIRECT(ADDRESS(34,6))-INDIRECT(ADDRESS(34,7)))</f>
        <v>-11</v>
      </c>
      <c r="H11" s="11">
        <f ca="1">IF(LEN(INDIRECT(ADDRESS(ROW()-1, COLUMN())))=1,"",INDIRECT(ADDRESS(19,7))-INDIRECT(ADDRESS(19,6)))</f>
        <v>-5</v>
      </c>
      <c r="I11" s="18" t="s">
        <v>4</v>
      </c>
      <c r="J11" s="12">
        <f ca="1">IF(LEN(INDIRECT(ADDRESS(ROW()-1, COLUMN())))=1,"",INDIRECT(ADDRESS(27,6))-INDIRECT(ADDRESS(27,7)))</f>
        <v>-6</v>
      </c>
      <c r="K11" s="88"/>
      <c r="L11" s="11">
        <f ca="1">IF(COUNT(F11:J11)=0,"",SUM(F11:J11))</f>
        <v>-34</v>
      </c>
      <c r="M11" s="90"/>
    </row>
    <row r="12" spans="1:13" ht="21" x14ac:dyDescent="0.25">
      <c r="A12" s="1"/>
      <c r="B12" s="74">
        <v>5</v>
      </c>
      <c r="C12" s="122" t="s">
        <v>44</v>
      </c>
      <c r="D12" s="123"/>
      <c r="E12" s="124"/>
      <c r="F12" s="13" t="str">
        <f ca="1">INDIRECT(ADDRESS(35,6))&amp;":"&amp;INDIRECT(ADDRESS(35,7))</f>
        <v>9:8</v>
      </c>
      <c r="G12" s="15" t="str">
        <f ca="1">INDIRECT(ADDRESS(18,7))&amp;":"&amp;INDIRECT(ADDRESS(18,6))</f>
        <v>7:12</v>
      </c>
      <c r="H12" s="15" t="str">
        <f ca="1">INDIRECT(ADDRESS(22,6))&amp;":"&amp;INDIRECT(ADDRESS(22,7))</f>
        <v>1:11</v>
      </c>
      <c r="I12" s="15" t="str">
        <f ca="1">INDIRECT(ADDRESS(27,7))&amp;":"&amp;INDIRECT(ADDRESS(27,6))</f>
        <v>13:7</v>
      </c>
      <c r="J12" s="19" t="s">
        <v>4</v>
      </c>
      <c r="K12" s="88">
        <f ca="1">IF(COUNT(F13:J13)=0,"",COUNTIF(F13:J13,"&gt;0")+0.5*COUNTIF(F13:J13,0))</f>
        <v>2</v>
      </c>
      <c r="L12" s="11">
        <v>-4</v>
      </c>
      <c r="M12" s="90">
        <v>4</v>
      </c>
    </row>
    <row r="13" spans="1:13" ht="21.75" thickBot="1" x14ac:dyDescent="0.3">
      <c r="A13" s="1"/>
      <c r="B13" s="81"/>
      <c r="C13" s="125"/>
      <c r="D13" s="126"/>
      <c r="E13" s="127"/>
      <c r="F13" s="20">
        <f ca="1">IF(LEN(INDIRECT(ADDRESS(ROW()-1, COLUMN())))=1,"",INDIRECT(ADDRESS(35,6))-INDIRECT(ADDRESS(35,7)))</f>
        <v>1</v>
      </c>
      <c r="G13" s="21">
        <f ca="1">IF(LEN(INDIRECT(ADDRESS(ROW()-1, COLUMN())))=1,"",INDIRECT(ADDRESS(18,7))-INDIRECT(ADDRESS(18,6)))</f>
        <v>-5</v>
      </c>
      <c r="H13" s="21">
        <f ca="1">IF(LEN(INDIRECT(ADDRESS(ROW()-1, COLUMN())))=1,"",INDIRECT(ADDRESS(22,6))-INDIRECT(ADDRESS(22,7)))</f>
        <v>-10</v>
      </c>
      <c r="I13" s="21">
        <f ca="1">IF(LEN(INDIRECT(ADDRESS(ROW()-1, COLUMN())))=1,"",INDIRECT(ADDRESS(27,7))-INDIRECT(ADDRESS(27,6)))</f>
        <v>6</v>
      </c>
      <c r="J13" s="22" t="s">
        <v>4</v>
      </c>
      <c r="K13" s="89"/>
      <c r="L13" s="21">
        <f ca="1">IF(COUNT(F13:J13)=0,"",SUM(F13:J13))</f>
        <v>-8</v>
      </c>
      <c r="M13" s="9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3" ht="21.75" thickBot="1" x14ac:dyDescent="0.3">
      <c r="A17" s="1"/>
      <c r="B17" s="70" t="s">
        <v>5</v>
      </c>
      <c r="C17" s="70"/>
      <c r="D17" s="70"/>
      <c r="E17" s="70"/>
      <c r="F17" s="70"/>
      <c r="G17" s="70"/>
      <c r="H17" s="70"/>
      <c r="I17" s="70"/>
      <c r="J17" s="70"/>
      <c r="K17" s="70"/>
      <c r="M17" s="23"/>
    </row>
    <row r="18" spans="1:13" ht="19.5" thickBot="1" x14ac:dyDescent="0.3">
      <c r="A18" s="1"/>
      <c r="B18" s="24">
        <v>2</v>
      </c>
      <c r="C18" s="71" t="str">
        <f ca="1">IF(ISBLANK(INDIRECT(ADDRESS(B18*2+2,3))),"",INDIRECT(ADDRESS(B18*2+2,3)))</f>
        <v>Трушина, Вдовенко</v>
      </c>
      <c r="D18" s="71"/>
      <c r="E18" s="72"/>
      <c r="F18" s="25">
        <v>12</v>
      </c>
      <c r="G18" s="26">
        <v>7</v>
      </c>
      <c r="H18" s="73" t="str">
        <f ca="1">IF(ISBLANK(INDIRECT(ADDRESS(K18*2+2,3))),"",INDIRECT(ADDRESS(K18*2+2,3)))</f>
        <v>Тихомирова, Глуховский</v>
      </c>
      <c r="I18" s="71"/>
      <c r="J18" s="71"/>
      <c r="K18" s="24">
        <v>5</v>
      </c>
      <c r="L18" s="27" t="s">
        <v>6</v>
      </c>
      <c r="M18" s="36">
        <v>3</v>
      </c>
    </row>
    <row r="19" spans="1:13" ht="19.5" thickBot="1" x14ac:dyDescent="0.3">
      <c r="A19" s="1"/>
      <c r="B19" s="24">
        <v>3</v>
      </c>
      <c r="C19" s="71" t="str">
        <f ca="1">IF(ISBLANK(INDIRECT(ADDRESS(B19*2+2,3))),"",INDIRECT(ADDRESS(B19*2+2,3)))</f>
        <v>Кирменская, Вахрушев</v>
      </c>
      <c r="D19" s="71"/>
      <c r="E19" s="72"/>
      <c r="F19" s="25">
        <v>13</v>
      </c>
      <c r="G19" s="26">
        <v>8</v>
      </c>
      <c r="H19" s="73" t="str">
        <f ca="1">IF(ISBLANK(INDIRECT(ADDRESS(K19*2+2,3))),"",INDIRECT(ADDRESS(K19*2+2,3)))</f>
        <v>Тюрина, Данилов</v>
      </c>
      <c r="I19" s="71"/>
      <c r="J19" s="71"/>
      <c r="K19" s="24">
        <v>4</v>
      </c>
      <c r="L19" s="27" t="s">
        <v>6</v>
      </c>
      <c r="M19" s="36">
        <v>4</v>
      </c>
    </row>
    <row r="20" spans="1:13" ht="18.75" x14ac:dyDescent="0.3">
      <c r="A20" s="1"/>
      <c r="M20" s="37"/>
    </row>
    <row r="21" spans="1:13" ht="21.75" thickBot="1" x14ac:dyDescent="0.35">
      <c r="A21" s="1"/>
      <c r="B21" s="70" t="s">
        <v>7</v>
      </c>
      <c r="C21" s="70"/>
      <c r="D21" s="70"/>
      <c r="E21" s="70"/>
      <c r="F21" s="70"/>
      <c r="G21" s="70"/>
      <c r="H21" s="70"/>
      <c r="I21" s="70"/>
      <c r="J21" s="70"/>
      <c r="K21" s="70"/>
      <c r="M21" s="37"/>
    </row>
    <row r="22" spans="1:13" ht="19.5" thickBot="1" x14ac:dyDescent="0.3">
      <c r="A22" s="1"/>
      <c r="B22" s="24">
        <v>5</v>
      </c>
      <c r="C22" s="71" t="str">
        <f ca="1">IF(ISBLANK(INDIRECT(ADDRESS(B22*2+2,3))),"",INDIRECT(ADDRESS(B22*2+2,3)))</f>
        <v>Тихомирова, Глуховский</v>
      </c>
      <c r="D22" s="71"/>
      <c r="E22" s="72"/>
      <c r="F22" s="25">
        <v>1</v>
      </c>
      <c r="G22" s="26">
        <v>11</v>
      </c>
      <c r="H22" s="73" t="str">
        <f ca="1">IF(ISBLANK(INDIRECT(ADDRESS(K22*2+2,3))),"",INDIRECT(ADDRESS(K22*2+2,3)))</f>
        <v>Кирменская, Вахрушев</v>
      </c>
      <c r="I22" s="71"/>
      <c r="J22" s="71"/>
      <c r="K22" s="24">
        <v>3</v>
      </c>
      <c r="L22" s="27" t="s">
        <v>6</v>
      </c>
      <c r="M22" s="36">
        <v>5</v>
      </c>
    </row>
    <row r="23" spans="1:13" ht="19.5" thickBot="1" x14ac:dyDescent="0.3">
      <c r="A23" s="1"/>
      <c r="B23" s="24">
        <v>1</v>
      </c>
      <c r="C23" s="71" t="str">
        <f ca="1">IF(ISBLANK(INDIRECT(ADDRESS(B23*2+2,3))),"",INDIRECT(ADDRESS(B23*2+2,3)))</f>
        <v>Головко, Гришков</v>
      </c>
      <c r="D23" s="71"/>
      <c r="E23" s="72"/>
      <c r="F23" s="25">
        <v>13</v>
      </c>
      <c r="G23" s="26">
        <v>7</v>
      </c>
      <c r="H23" s="73" t="str">
        <f ca="1">IF(ISBLANK(INDIRECT(ADDRESS(K23*2+2,3))),"",INDIRECT(ADDRESS(K23*2+2,3)))</f>
        <v>Трушина, Вдовенко</v>
      </c>
      <c r="I23" s="71"/>
      <c r="J23" s="71"/>
      <c r="K23" s="24">
        <v>2</v>
      </c>
      <c r="L23" s="27" t="s">
        <v>6</v>
      </c>
      <c r="M23" s="36">
        <v>6</v>
      </c>
    </row>
    <row r="24" spans="1:13" ht="18.75" x14ac:dyDescent="0.3">
      <c r="A24" s="1"/>
      <c r="M24" s="37"/>
    </row>
    <row r="25" spans="1:13" ht="21.75" thickBot="1" x14ac:dyDescent="0.35">
      <c r="A25" s="1"/>
      <c r="B25" s="70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M25" s="37"/>
    </row>
    <row r="26" spans="1:13" ht="19.5" thickBot="1" x14ac:dyDescent="0.3">
      <c r="A26" s="1"/>
      <c r="B26" s="24">
        <v>3</v>
      </c>
      <c r="C26" s="71" t="str">
        <f ca="1">IF(ISBLANK(INDIRECT(ADDRESS(B26*2+2,3))),"",INDIRECT(ADDRESS(B26*2+2,3)))</f>
        <v>Кирменская, Вахрушев</v>
      </c>
      <c r="D26" s="71"/>
      <c r="E26" s="72"/>
      <c r="F26" s="25">
        <v>13</v>
      </c>
      <c r="G26" s="26">
        <v>3</v>
      </c>
      <c r="H26" s="73" t="str">
        <f ca="1">IF(ISBLANK(INDIRECT(ADDRESS(K26*2+2,3))),"",INDIRECT(ADDRESS(K26*2+2,3)))</f>
        <v>Головко, Гришков</v>
      </c>
      <c r="I26" s="71"/>
      <c r="J26" s="71"/>
      <c r="K26" s="24">
        <v>1</v>
      </c>
      <c r="L26" s="27" t="s">
        <v>6</v>
      </c>
      <c r="M26" s="36">
        <v>1</v>
      </c>
    </row>
    <row r="27" spans="1:13" ht="19.5" thickBot="1" x14ac:dyDescent="0.3">
      <c r="A27" s="1"/>
      <c r="B27" s="24">
        <v>4</v>
      </c>
      <c r="C27" s="71" t="str">
        <f ca="1">IF(ISBLANK(INDIRECT(ADDRESS(B27*2+2,3))),"",INDIRECT(ADDRESS(B27*2+2,3)))</f>
        <v>Тюрина, Данилов</v>
      </c>
      <c r="D27" s="71"/>
      <c r="E27" s="72"/>
      <c r="F27" s="25">
        <v>7</v>
      </c>
      <c r="G27" s="26">
        <v>13</v>
      </c>
      <c r="H27" s="73" t="str">
        <f ca="1">IF(ISBLANK(INDIRECT(ADDRESS(K27*2+2,3))),"",INDIRECT(ADDRESS(K27*2+2,3)))</f>
        <v>Тихомирова, Глуховский</v>
      </c>
      <c r="I27" s="71"/>
      <c r="J27" s="71"/>
      <c r="K27" s="24">
        <v>5</v>
      </c>
      <c r="L27" s="27" t="s">
        <v>6</v>
      </c>
      <c r="M27" s="36">
        <v>2</v>
      </c>
    </row>
    <row r="28" spans="1:13" ht="18.75" x14ac:dyDescent="0.3">
      <c r="A28" s="1"/>
      <c r="M28" s="37"/>
    </row>
    <row r="29" spans="1:13" ht="21.75" thickBot="1" x14ac:dyDescent="0.35">
      <c r="A29" s="1"/>
      <c r="B29" s="70" t="s">
        <v>9</v>
      </c>
      <c r="C29" s="70"/>
      <c r="D29" s="70"/>
      <c r="E29" s="70"/>
      <c r="F29" s="70"/>
      <c r="G29" s="70"/>
      <c r="H29" s="70"/>
      <c r="I29" s="70"/>
      <c r="J29" s="70"/>
      <c r="K29" s="70"/>
      <c r="M29" s="37"/>
    </row>
    <row r="30" spans="1:13" ht="19.5" thickBot="1" x14ac:dyDescent="0.3">
      <c r="A30" s="1"/>
      <c r="B30" s="24">
        <v>1</v>
      </c>
      <c r="C30" s="71" t="str">
        <f ca="1">IF(ISBLANK(INDIRECT(ADDRESS(B30*2+2,3))),"",INDIRECT(ADDRESS(B30*2+2,3)))</f>
        <v>Головко, Гришков</v>
      </c>
      <c r="D30" s="71"/>
      <c r="E30" s="72"/>
      <c r="F30" s="25">
        <v>13</v>
      </c>
      <c r="G30" s="26">
        <v>1</v>
      </c>
      <c r="H30" s="73" t="str">
        <f ca="1">IF(ISBLANK(INDIRECT(ADDRESS(K30*2+2,3))),"",INDIRECT(ADDRESS(K30*2+2,3)))</f>
        <v>Тюрина, Данилов</v>
      </c>
      <c r="I30" s="71"/>
      <c r="J30" s="71"/>
      <c r="K30" s="24">
        <v>4</v>
      </c>
      <c r="L30" s="27" t="s">
        <v>6</v>
      </c>
      <c r="M30" s="36">
        <v>3</v>
      </c>
    </row>
    <row r="31" spans="1:13" ht="19.5" thickBot="1" x14ac:dyDescent="0.3">
      <c r="A31" s="1"/>
      <c r="B31" s="24">
        <v>2</v>
      </c>
      <c r="C31" s="71" t="str">
        <f ca="1">IF(ISBLANK(INDIRECT(ADDRESS(B31*2+2,3))),"",INDIRECT(ADDRESS(B31*2+2,3)))</f>
        <v>Трушина, Вдовенко</v>
      </c>
      <c r="D31" s="71"/>
      <c r="E31" s="72"/>
      <c r="F31" s="25">
        <v>6</v>
      </c>
      <c r="G31" s="26">
        <v>11</v>
      </c>
      <c r="H31" s="73" t="str">
        <f ca="1">IF(ISBLANK(INDIRECT(ADDRESS(K31*2+2,3))),"",INDIRECT(ADDRESS(K31*2+2,3)))</f>
        <v>Кирменская, Вахрушев</v>
      </c>
      <c r="I31" s="71"/>
      <c r="J31" s="71"/>
      <c r="K31" s="24">
        <v>3</v>
      </c>
      <c r="L31" s="27" t="s">
        <v>6</v>
      </c>
      <c r="M31" s="36">
        <v>4</v>
      </c>
    </row>
    <row r="32" spans="1:13" ht="18.75" x14ac:dyDescent="0.3">
      <c r="A32" s="1"/>
      <c r="M32" s="37"/>
    </row>
    <row r="33" spans="1:13" ht="21.75" thickBot="1" x14ac:dyDescent="0.35">
      <c r="A33" s="1"/>
      <c r="B33" s="70" t="s">
        <v>10</v>
      </c>
      <c r="C33" s="70"/>
      <c r="D33" s="70"/>
      <c r="E33" s="70"/>
      <c r="F33" s="70"/>
      <c r="G33" s="70"/>
      <c r="H33" s="70"/>
      <c r="I33" s="70"/>
      <c r="J33" s="70"/>
      <c r="K33" s="70"/>
      <c r="M33" s="37"/>
    </row>
    <row r="34" spans="1:13" ht="19.5" thickBot="1" x14ac:dyDescent="0.3">
      <c r="A34" s="1"/>
      <c r="B34" s="24">
        <v>4</v>
      </c>
      <c r="C34" s="71" t="str">
        <f ca="1">IF(ISBLANK(INDIRECT(ADDRESS(B34*2+2,3))),"",INDIRECT(ADDRESS(B34*2+2,3)))</f>
        <v>Тюрина, Данилов</v>
      </c>
      <c r="D34" s="71"/>
      <c r="E34" s="72"/>
      <c r="F34" s="25">
        <v>2</v>
      </c>
      <c r="G34" s="26">
        <v>13</v>
      </c>
      <c r="H34" s="73" t="str">
        <f ca="1">IF(ISBLANK(INDIRECT(ADDRESS(K34*2+2,3))),"",INDIRECT(ADDRESS(K34*2+2,3)))</f>
        <v>Трушина, Вдовенко</v>
      </c>
      <c r="I34" s="71"/>
      <c r="J34" s="71"/>
      <c r="K34" s="24">
        <v>2</v>
      </c>
      <c r="L34" s="27" t="s">
        <v>6</v>
      </c>
      <c r="M34" s="36">
        <v>5</v>
      </c>
    </row>
    <row r="35" spans="1:13" ht="19.5" thickBot="1" x14ac:dyDescent="0.3">
      <c r="A35" s="1"/>
      <c r="B35" s="24">
        <v>5</v>
      </c>
      <c r="C35" s="71" t="str">
        <f ca="1">IF(ISBLANK(INDIRECT(ADDRESS(B35*2+2,3))),"",INDIRECT(ADDRESS(B35*2+2,3)))</f>
        <v>Тихомирова, Глуховский</v>
      </c>
      <c r="D35" s="71"/>
      <c r="E35" s="72"/>
      <c r="F35" s="25">
        <v>9</v>
      </c>
      <c r="G35" s="26">
        <v>8</v>
      </c>
      <c r="H35" s="73" t="str">
        <f ca="1">IF(ISBLANK(INDIRECT(ADDRESS(K35*2+2,3))),"",INDIRECT(ADDRESS(K35*2+2,3)))</f>
        <v>Головко, Гришков</v>
      </c>
      <c r="I35" s="71"/>
      <c r="J35" s="71"/>
      <c r="K35" s="24">
        <v>1</v>
      </c>
      <c r="L35" s="27" t="s">
        <v>6</v>
      </c>
      <c r="M35" s="36">
        <v>6</v>
      </c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25" right="0.25" top="0.75" bottom="0.75" header="0.3" footer="0.3"/>
  <pageSetup paperSize="9" scale="8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6"/>
  <sheetViews>
    <sheetView tabSelected="1" workbookViewId="0">
      <selection activeCell="P30" sqref="P30"/>
    </sheetView>
  </sheetViews>
  <sheetFormatPr defaultRowHeight="15" x14ac:dyDescent="0.25"/>
  <sheetData>
    <row r="1" spans="1:13" ht="46.5" x14ac:dyDescent="0.25">
      <c r="A1" s="1"/>
      <c r="B1" s="96" t="s">
        <v>16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4">
        <v>3</v>
      </c>
      <c r="I3" s="4">
        <v>4</v>
      </c>
      <c r="J3" s="2" t="s">
        <v>1</v>
      </c>
      <c r="K3" s="3" t="s">
        <v>2</v>
      </c>
      <c r="L3" s="5" t="s">
        <v>3</v>
      </c>
    </row>
    <row r="4" spans="1:13" ht="21" x14ac:dyDescent="0.25">
      <c r="A4" s="1"/>
      <c r="B4" s="100">
        <v>1</v>
      </c>
      <c r="C4" s="136" t="s">
        <v>45</v>
      </c>
      <c r="D4" s="137"/>
      <c r="E4" s="138"/>
      <c r="F4" s="6" t="s">
        <v>4</v>
      </c>
      <c r="G4" s="7" t="str">
        <f ca="1">INDIRECT(ADDRESS(21,6))&amp;":"&amp;INDIRECT(ADDRESS(21,7))</f>
        <v>10:5</v>
      </c>
      <c r="H4" s="7" t="str">
        <f ca="1">INDIRECT(ADDRESS(25,7))&amp;":"&amp;INDIRECT(ADDRESS(25,6))</f>
        <v>5:10</v>
      </c>
      <c r="I4" s="8" t="str">
        <f ca="1">INDIRECT(ADDRESS(16,6))&amp;":"&amp;INDIRECT(ADDRESS(16,7))</f>
        <v>6:7</v>
      </c>
      <c r="J4" s="115">
        <f ca="1">IF(COUNT(F5:I5)=0,"",COUNTIF(F5:I5,"&gt;0")+0.5*COUNTIF(F5:I5,0))</f>
        <v>1</v>
      </c>
      <c r="K4" s="9"/>
      <c r="L4" s="108"/>
    </row>
    <row r="5" spans="1:13" ht="21" x14ac:dyDescent="0.25">
      <c r="A5" s="1"/>
      <c r="B5" s="75"/>
      <c r="C5" s="92"/>
      <c r="D5" s="93"/>
      <c r="E5" s="94"/>
      <c r="F5" s="10" t="s">
        <v>4</v>
      </c>
      <c r="G5" s="11">
        <f ca="1">IF(LEN(INDIRECT(ADDRESS(ROW()-1, COLUMN())))=1,"",INDIRECT(ADDRESS(21,6))-INDIRECT(ADDRESS(21,7)))</f>
        <v>5</v>
      </c>
      <c r="H5" s="11">
        <f ca="1">IF(LEN(INDIRECT(ADDRESS(ROW()-1, COLUMN())))=1,"",INDIRECT(ADDRESS(25,7))-INDIRECT(ADDRESS(25,6)))</f>
        <v>-5</v>
      </c>
      <c r="I5" s="12">
        <f ca="1">IF(LEN(INDIRECT(ADDRESS(ROW()-1, COLUMN())))=1,"",INDIRECT(ADDRESS(16,6))-INDIRECT(ADDRESS(16,7)))</f>
        <v>-1</v>
      </c>
      <c r="J5" s="88"/>
      <c r="K5" s="11">
        <f ca="1">IF(COUNT(F5:I5)=0,"",SUM(F5:I5))</f>
        <v>-1</v>
      </c>
      <c r="L5" s="90"/>
    </row>
    <row r="6" spans="1:13" ht="21" x14ac:dyDescent="0.25">
      <c r="A6" s="1"/>
      <c r="B6" s="74">
        <v>2</v>
      </c>
      <c r="C6" s="92" t="s">
        <v>46</v>
      </c>
      <c r="D6" s="93"/>
      <c r="E6" s="94"/>
      <c r="F6" s="13" t="str">
        <f ca="1">INDIRECT(ADDRESS(21,7))&amp;":"&amp;INDIRECT(ADDRESS(21,6))</f>
        <v>5:10</v>
      </c>
      <c r="G6" s="14" t="s">
        <v>4</v>
      </c>
      <c r="H6" s="15" t="str">
        <f ca="1">INDIRECT(ADDRESS(17,6))&amp;":"&amp;INDIRECT(ADDRESS(17,7))</f>
        <v>5:10</v>
      </c>
      <c r="I6" s="16" t="str">
        <f ca="1">INDIRECT(ADDRESS(24,6))&amp;":"&amp;INDIRECT(ADDRESS(24,7))</f>
        <v>5:12</v>
      </c>
      <c r="J6" s="88">
        <f ca="1">IF(COUNT(F7:I7)=0,"",COUNTIF(F7:I7,"&gt;0")+0.5*COUNTIF(F7:I7,0))</f>
        <v>0</v>
      </c>
      <c r="K6" s="11"/>
      <c r="L6" s="90"/>
    </row>
    <row r="7" spans="1:13" ht="21" x14ac:dyDescent="0.25">
      <c r="A7" s="1"/>
      <c r="B7" s="75"/>
      <c r="C7" s="92"/>
      <c r="D7" s="93"/>
      <c r="E7" s="94"/>
      <c r="F7" s="17">
        <f ca="1">IF(LEN(INDIRECT(ADDRESS(ROW()-1, COLUMN())))=1,"",INDIRECT(ADDRESS(21,7))-INDIRECT(ADDRESS(21,6)))</f>
        <v>-5</v>
      </c>
      <c r="G7" s="18" t="s">
        <v>4</v>
      </c>
      <c r="H7" s="11">
        <f ca="1">IF(LEN(INDIRECT(ADDRESS(ROW()-1, COLUMN())))=1,"",INDIRECT(ADDRESS(17,6))-INDIRECT(ADDRESS(17,7)))</f>
        <v>-5</v>
      </c>
      <c r="I7" s="12">
        <f ca="1">IF(LEN(INDIRECT(ADDRESS(ROW()-1, COLUMN())))=1,"",INDIRECT(ADDRESS(24,6))-INDIRECT(ADDRESS(24,7)))</f>
        <v>-7</v>
      </c>
      <c r="J7" s="88"/>
      <c r="K7" s="11">
        <f ca="1">IF(COUNT(F7:I7)=0,"",SUM(F7:I7))</f>
        <v>-17</v>
      </c>
      <c r="L7" s="90"/>
    </row>
    <row r="8" spans="1:13" ht="21" x14ac:dyDescent="0.25">
      <c r="A8" s="1"/>
      <c r="B8" s="74">
        <v>3</v>
      </c>
      <c r="C8" s="128" t="s">
        <v>47</v>
      </c>
      <c r="D8" s="129"/>
      <c r="E8" s="130"/>
      <c r="F8" s="64" t="str">
        <f ca="1">INDIRECT(ADDRESS(25,6))&amp;":"&amp;INDIRECT(ADDRESS(25,7))</f>
        <v>10:5</v>
      </c>
      <c r="G8" s="65" t="str">
        <f ca="1">INDIRECT(ADDRESS(17,7))&amp;":"&amp;INDIRECT(ADDRESS(17,6))</f>
        <v>10:5</v>
      </c>
      <c r="H8" s="14" t="s">
        <v>4</v>
      </c>
      <c r="I8" s="66" t="str">
        <f ca="1">INDIRECT(ADDRESS(20,7))&amp;":"&amp;INDIRECT(ADDRESS(20,6))</f>
        <v>5:9</v>
      </c>
      <c r="J8" s="79">
        <f ca="1">IF(COUNT(F9:I9)=0,"",COUNTIF(F9:I9,"&gt;0")+0.5*COUNTIF(F9:I9,0))</f>
        <v>2</v>
      </c>
      <c r="K8" s="62"/>
      <c r="L8" s="80">
        <v>2</v>
      </c>
    </row>
    <row r="9" spans="1:13" ht="21" x14ac:dyDescent="0.25">
      <c r="A9" s="1"/>
      <c r="B9" s="75"/>
      <c r="C9" s="128"/>
      <c r="D9" s="129"/>
      <c r="E9" s="130"/>
      <c r="F9" s="67">
        <f ca="1">IF(LEN(INDIRECT(ADDRESS(ROW()-1, COLUMN())))=1,"",INDIRECT(ADDRESS(25,6))-INDIRECT(ADDRESS(25,7)))</f>
        <v>5</v>
      </c>
      <c r="G9" s="62">
        <f ca="1">IF(LEN(INDIRECT(ADDRESS(ROW()-1, COLUMN())))=1,"",INDIRECT(ADDRESS(17,7))-INDIRECT(ADDRESS(17,6)))</f>
        <v>5</v>
      </c>
      <c r="H9" s="18" t="s">
        <v>4</v>
      </c>
      <c r="I9" s="63">
        <f ca="1">IF(LEN(INDIRECT(ADDRESS(ROW()-1, COLUMN())))=1,"",INDIRECT(ADDRESS(20,7))-INDIRECT(ADDRESS(20,6)))</f>
        <v>-4</v>
      </c>
      <c r="J9" s="79"/>
      <c r="K9" s="62">
        <f ca="1">IF(COUNT(F9:I9)=0,"",SUM(F9:I9))</f>
        <v>6</v>
      </c>
      <c r="L9" s="80"/>
    </row>
    <row r="10" spans="1:13" ht="21" x14ac:dyDescent="0.25">
      <c r="A10" s="1"/>
      <c r="B10" s="74">
        <v>4</v>
      </c>
      <c r="C10" s="128" t="s">
        <v>48</v>
      </c>
      <c r="D10" s="129"/>
      <c r="E10" s="130"/>
      <c r="F10" s="64" t="str">
        <f ca="1">INDIRECT(ADDRESS(16,7))&amp;":"&amp;INDIRECT(ADDRESS(16,6))</f>
        <v>7:6</v>
      </c>
      <c r="G10" s="65" t="str">
        <f ca="1">INDIRECT(ADDRESS(24,7))&amp;":"&amp;INDIRECT(ADDRESS(24,6))</f>
        <v>12:5</v>
      </c>
      <c r="H10" s="65" t="str">
        <f ca="1">INDIRECT(ADDRESS(20,6))&amp;":"&amp;INDIRECT(ADDRESS(20,7))</f>
        <v>9:5</v>
      </c>
      <c r="I10" s="19" t="s">
        <v>4</v>
      </c>
      <c r="J10" s="79">
        <f ca="1">IF(COUNT(F11:I11)=0,"",COUNTIF(F11:I11,"&gt;0")+0.5*COUNTIF(F11:I11,0))</f>
        <v>3</v>
      </c>
      <c r="K10" s="62"/>
      <c r="L10" s="80">
        <v>1</v>
      </c>
    </row>
    <row r="11" spans="1:13" ht="21.75" thickBot="1" x14ac:dyDescent="0.3">
      <c r="A11" s="1"/>
      <c r="B11" s="81"/>
      <c r="C11" s="131"/>
      <c r="D11" s="132"/>
      <c r="E11" s="133"/>
      <c r="F11" s="68">
        <f ca="1">IF(LEN(INDIRECT(ADDRESS(ROW()-1, COLUMN())))=1,"",INDIRECT(ADDRESS(16,7))-INDIRECT(ADDRESS(16,6)))</f>
        <v>1</v>
      </c>
      <c r="G11" s="69">
        <f ca="1">IF(LEN(INDIRECT(ADDRESS(ROW()-1, COLUMN())))=1,"",INDIRECT(ADDRESS(24,7))-INDIRECT(ADDRESS(24,6)))</f>
        <v>7</v>
      </c>
      <c r="H11" s="69">
        <f ca="1">IF(LEN(INDIRECT(ADDRESS(ROW()-1, COLUMN())))=1,"",INDIRECT(ADDRESS(20,6))-INDIRECT(ADDRESS(20,7)))</f>
        <v>4</v>
      </c>
      <c r="I11" s="22" t="s">
        <v>4</v>
      </c>
      <c r="J11" s="134"/>
      <c r="K11" s="69">
        <f ca="1">IF(COUNT(F11:I11)=0,"",SUM(F11:I11))</f>
        <v>12</v>
      </c>
      <c r="L11" s="135"/>
    </row>
    <row r="12" spans="1:13" x14ac:dyDescent="0.25">
      <c r="A12" s="1"/>
    </row>
    <row r="13" spans="1:13" x14ac:dyDescent="0.25">
      <c r="A13" s="1"/>
    </row>
    <row r="14" spans="1:13" x14ac:dyDescent="0.25">
      <c r="A14" s="1"/>
    </row>
    <row r="15" spans="1:13" ht="21.75" thickBot="1" x14ac:dyDescent="0.3">
      <c r="A15" s="1"/>
      <c r="B15" s="70" t="s">
        <v>5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3" ht="19.5" thickBot="1" x14ac:dyDescent="0.35">
      <c r="A16" s="1"/>
      <c r="B16" s="24">
        <v>1</v>
      </c>
      <c r="C16" s="71" t="str">
        <f ca="1">IF(ISBLANK(INDIRECT(ADDRESS(B16*2+2,3))),"",INDIRECT(ADDRESS(B16*2+2,3)))</f>
        <v>Хафизова, Тарасов</v>
      </c>
      <c r="D16" s="71"/>
      <c r="E16" s="72"/>
      <c r="F16" s="25">
        <v>6</v>
      </c>
      <c r="G16" s="26">
        <v>7</v>
      </c>
      <c r="H16" s="73" t="str">
        <f ca="1">IF(ISBLANK(INDIRECT(ADDRESS(K16*2+2,3))),"",INDIRECT(ADDRESS(K16*2+2,3)))</f>
        <v>Бублик, Базарев</v>
      </c>
      <c r="I16" s="71"/>
      <c r="J16" s="71"/>
      <c r="K16" s="24">
        <v>4</v>
      </c>
      <c r="L16" s="27" t="s">
        <v>6</v>
      </c>
      <c r="M16" s="37">
        <v>1</v>
      </c>
    </row>
    <row r="17" spans="1:13" ht="19.5" thickBot="1" x14ac:dyDescent="0.35">
      <c r="A17" s="1"/>
      <c r="B17" s="24">
        <v>2</v>
      </c>
      <c r="C17" s="71" t="str">
        <f ca="1">IF(ISBLANK(INDIRECT(ADDRESS(B17*2+2,3))),"",INDIRECT(ADDRESS(B17*2+2,3)))</f>
        <v>Проценко, Горячев</v>
      </c>
      <c r="D17" s="71"/>
      <c r="E17" s="72"/>
      <c r="F17" s="25">
        <v>5</v>
      </c>
      <c r="G17" s="26">
        <v>10</v>
      </c>
      <c r="H17" s="73" t="str">
        <f ca="1">IF(ISBLANK(INDIRECT(ADDRESS(K17*2+2,3))),"",INDIRECT(ADDRESS(K17*2+2,3)))</f>
        <v>Лукьянова, Тихонов</v>
      </c>
      <c r="I17" s="71"/>
      <c r="J17" s="71"/>
      <c r="K17" s="24">
        <v>3</v>
      </c>
      <c r="L17" s="27" t="s">
        <v>6</v>
      </c>
      <c r="M17" s="37">
        <v>2</v>
      </c>
    </row>
    <row r="18" spans="1:13" ht="18.75" x14ac:dyDescent="0.3">
      <c r="A18" s="1"/>
      <c r="M18" s="37"/>
    </row>
    <row r="19" spans="1:13" ht="21.75" thickBot="1" x14ac:dyDescent="0.35">
      <c r="A19" s="1"/>
      <c r="B19" s="70" t="s">
        <v>7</v>
      </c>
      <c r="C19" s="70"/>
      <c r="D19" s="70"/>
      <c r="E19" s="70"/>
      <c r="F19" s="70"/>
      <c r="G19" s="70"/>
      <c r="H19" s="70"/>
      <c r="I19" s="70"/>
      <c r="J19" s="70"/>
      <c r="K19" s="70"/>
      <c r="M19" s="37"/>
    </row>
    <row r="20" spans="1:13" ht="19.5" thickBot="1" x14ac:dyDescent="0.35">
      <c r="A20" s="1"/>
      <c r="B20" s="24">
        <v>4</v>
      </c>
      <c r="C20" s="71" t="str">
        <f ca="1">IF(ISBLANK(INDIRECT(ADDRESS(B20*2+2,3))),"",INDIRECT(ADDRESS(B20*2+2,3)))</f>
        <v>Бублик, Базарев</v>
      </c>
      <c r="D20" s="71"/>
      <c r="E20" s="72"/>
      <c r="F20" s="25">
        <v>9</v>
      </c>
      <c r="G20" s="26">
        <v>5</v>
      </c>
      <c r="H20" s="73" t="str">
        <f ca="1">IF(ISBLANK(INDIRECT(ADDRESS(K20*2+2,3))),"",INDIRECT(ADDRESS(K20*2+2,3)))</f>
        <v>Лукьянова, Тихонов</v>
      </c>
      <c r="I20" s="71"/>
      <c r="J20" s="71"/>
      <c r="K20" s="24">
        <v>3</v>
      </c>
      <c r="L20" s="27" t="s">
        <v>6</v>
      </c>
      <c r="M20" s="37">
        <v>3</v>
      </c>
    </row>
    <row r="21" spans="1:13" ht="19.5" thickBot="1" x14ac:dyDescent="0.35">
      <c r="A21" s="1"/>
      <c r="B21" s="24">
        <v>1</v>
      </c>
      <c r="C21" s="71" t="str">
        <f ca="1">IF(ISBLANK(INDIRECT(ADDRESS(B21*2+2,3))),"",INDIRECT(ADDRESS(B21*2+2,3)))</f>
        <v>Хафизова, Тарасов</v>
      </c>
      <c r="D21" s="71"/>
      <c r="E21" s="72"/>
      <c r="F21" s="25">
        <v>10</v>
      </c>
      <c r="G21" s="26">
        <v>5</v>
      </c>
      <c r="H21" s="73" t="str">
        <f ca="1">IF(ISBLANK(INDIRECT(ADDRESS(K21*2+2,3))),"",INDIRECT(ADDRESS(K21*2+2,3)))</f>
        <v>Проценко, Горячев</v>
      </c>
      <c r="I21" s="71"/>
      <c r="J21" s="71"/>
      <c r="K21" s="24">
        <v>2</v>
      </c>
      <c r="L21" s="27" t="s">
        <v>6</v>
      </c>
      <c r="M21" s="37">
        <v>4</v>
      </c>
    </row>
    <row r="22" spans="1:13" ht="18.75" x14ac:dyDescent="0.3">
      <c r="A22" s="1"/>
      <c r="M22" s="37"/>
    </row>
    <row r="23" spans="1:13" ht="21.75" thickBot="1" x14ac:dyDescent="0.35">
      <c r="A23" s="1"/>
      <c r="B23" s="70" t="s">
        <v>8</v>
      </c>
      <c r="C23" s="70"/>
      <c r="D23" s="70"/>
      <c r="E23" s="70"/>
      <c r="F23" s="70"/>
      <c r="G23" s="70"/>
      <c r="H23" s="70"/>
      <c r="I23" s="70"/>
      <c r="J23" s="70"/>
      <c r="K23" s="70"/>
      <c r="M23" s="37"/>
    </row>
    <row r="24" spans="1:13" ht="19.5" thickBot="1" x14ac:dyDescent="0.35">
      <c r="A24" s="1"/>
      <c r="B24" s="24">
        <v>2</v>
      </c>
      <c r="C24" s="71" t="str">
        <f ca="1">IF(ISBLANK(INDIRECT(ADDRESS(B24*2+2,3))),"",INDIRECT(ADDRESS(B24*2+2,3)))</f>
        <v>Проценко, Горячев</v>
      </c>
      <c r="D24" s="71"/>
      <c r="E24" s="72"/>
      <c r="F24" s="25">
        <v>5</v>
      </c>
      <c r="G24" s="26">
        <v>12</v>
      </c>
      <c r="H24" s="73" t="str">
        <f ca="1">IF(ISBLANK(INDIRECT(ADDRESS(K24*2+2,3))),"",INDIRECT(ADDRESS(K24*2+2,3)))</f>
        <v>Бублик, Базарев</v>
      </c>
      <c r="I24" s="71"/>
      <c r="J24" s="71"/>
      <c r="K24" s="24">
        <v>4</v>
      </c>
      <c r="L24" s="27" t="s">
        <v>6</v>
      </c>
      <c r="M24" s="37">
        <v>5</v>
      </c>
    </row>
    <row r="25" spans="1:13" ht="19.5" thickBot="1" x14ac:dyDescent="0.35">
      <c r="A25" s="1"/>
      <c r="B25" s="24">
        <v>3</v>
      </c>
      <c r="C25" s="71" t="str">
        <f ca="1">IF(ISBLANK(INDIRECT(ADDRESS(B25*2+2,3))),"",INDIRECT(ADDRESS(B25*2+2,3)))</f>
        <v>Лукьянова, Тихонов</v>
      </c>
      <c r="D25" s="71"/>
      <c r="E25" s="72"/>
      <c r="F25" s="25">
        <v>10</v>
      </c>
      <c r="G25" s="26">
        <v>5</v>
      </c>
      <c r="H25" s="73" t="str">
        <f ca="1">IF(ISBLANK(INDIRECT(ADDRESS(K25*2+2,3))),"",INDIRECT(ADDRESS(K25*2+2,3)))</f>
        <v>Хафизова, Тарасов</v>
      </c>
      <c r="I25" s="71"/>
      <c r="J25" s="71"/>
      <c r="K25" s="24">
        <v>1</v>
      </c>
      <c r="L25" s="27" t="s">
        <v>6</v>
      </c>
      <c r="M25" s="37">
        <v>6</v>
      </c>
    </row>
    <row r="26" spans="1:13" x14ac:dyDescent="0.25">
      <c r="A26" s="1"/>
    </row>
  </sheetData>
  <mergeCells count="33">
    <mergeCell ref="L4:L5"/>
    <mergeCell ref="B1:K1"/>
    <mergeCell ref="C3:E3"/>
    <mergeCell ref="B4:B5"/>
    <mergeCell ref="C4:E5"/>
    <mergeCell ref="J4:J5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B23:K23"/>
    <mergeCell ref="C24:E24"/>
    <mergeCell ref="H24:J24"/>
    <mergeCell ref="C25:E25"/>
    <mergeCell ref="H25:J25"/>
  </mergeCells>
  <pageMargins left="0.25" right="0.25" top="0.75" bottom="0.75" header="0.3" footer="0.3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6"/>
  <sheetViews>
    <sheetView workbookViewId="0">
      <selection activeCell="O10" sqref="O10"/>
    </sheetView>
  </sheetViews>
  <sheetFormatPr defaultRowHeight="15" x14ac:dyDescent="0.25"/>
  <sheetData>
    <row r="1" spans="1:13" ht="46.5" x14ac:dyDescent="0.25">
      <c r="A1" s="1"/>
      <c r="B1" s="96" t="s">
        <v>17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4">
        <v>3</v>
      </c>
      <c r="I3" s="4">
        <v>4</v>
      </c>
      <c r="J3" s="2" t="s">
        <v>1</v>
      </c>
      <c r="K3" s="3" t="s">
        <v>2</v>
      </c>
      <c r="L3" s="5" t="s">
        <v>3</v>
      </c>
    </row>
    <row r="4" spans="1:13" ht="21" x14ac:dyDescent="0.25">
      <c r="A4" s="1"/>
      <c r="B4" s="100">
        <v>1</v>
      </c>
      <c r="C4" s="101" t="s">
        <v>49</v>
      </c>
      <c r="D4" s="102"/>
      <c r="E4" s="103"/>
      <c r="F4" s="6" t="s">
        <v>4</v>
      </c>
      <c r="G4" s="59" t="str">
        <f ca="1">INDIRECT(ADDRESS(21,6))&amp;":"&amp;INDIRECT(ADDRESS(21,7))</f>
        <v>13:3</v>
      </c>
      <c r="H4" s="59" t="str">
        <f ca="1">INDIRECT(ADDRESS(25,7))&amp;":"&amp;INDIRECT(ADDRESS(25,6))</f>
        <v>3:13</v>
      </c>
      <c r="I4" s="60" t="str">
        <f ca="1">INDIRECT(ADDRESS(16,6))&amp;":"&amp;INDIRECT(ADDRESS(16,7))</f>
        <v>13:2</v>
      </c>
      <c r="J4" s="104">
        <f ca="1">IF(COUNT(F5:I5)=0,"",COUNTIF(F5:I5,"&gt;0")+0.5*COUNTIF(F5:I5,0))</f>
        <v>2</v>
      </c>
      <c r="K4" s="61"/>
      <c r="L4" s="95">
        <v>2</v>
      </c>
    </row>
    <row r="5" spans="1:13" ht="21" x14ac:dyDescent="0.25">
      <c r="A5" s="1"/>
      <c r="B5" s="75"/>
      <c r="C5" s="76"/>
      <c r="D5" s="77"/>
      <c r="E5" s="78"/>
      <c r="F5" s="10" t="s">
        <v>4</v>
      </c>
      <c r="G5" s="62">
        <f ca="1">IF(LEN(INDIRECT(ADDRESS(ROW()-1, COLUMN())))=1,"",INDIRECT(ADDRESS(21,6))-INDIRECT(ADDRESS(21,7)))</f>
        <v>10</v>
      </c>
      <c r="H5" s="62">
        <f ca="1">IF(LEN(INDIRECT(ADDRESS(ROW()-1, COLUMN())))=1,"",INDIRECT(ADDRESS(25,7))-INDIRECT(ADDRESS(25,6)))</f>
        <v>-10</v>
      </c>
      <c r="I5" s="63">
        <f ca="1">IF(LEN(INDIRECT(ADDRESS(ROW()-1, COLUMN())))=1,"",INDIRECT(ADDRESS(16,6))-INDIRECT(ADDRESS(16,7)))</f>
        <v>11</v>
      </c>
      <c r="J5" s="79"/>
      <c r="K5" s="62">
        <f ca="1">IF(COUNT(F5:I5)=0,"",SUM(F5:I5))</f>
        <v>11</v>
      </c>
      <c r="L5" s="80"/>
    </row>
    <row r="6" spans="1:13" ht="21" x14ac:dyDescent="0.25">
      <c r="A6" s="1"/>
      <c r="B6" s="74">
        <v>2</v>
      </c>
      <c r="C6" s="82" t="s">
        <v>50</v>
      </c>
      <c r="D6" s="83"/>
      <c r="E6" s="84"/>
      <c r="F6" s="13" t="str">
        <f ca="1">INDIRECT(ADDRESS(21,7))&amp;":"&amp;INDIRECT(ADDRESS(21,6))</f>
        <v>3:13</v>
      </c>
      <c r="G6" s="14" t="s">
        <v>4</v>
      </c>
      <c r="H6" s="15" t="str">
        <f ca="1">INDIRECT(ADDRESS(17,6))&amp;":"&amp;INDIRECT(ADDRESS(17,7))</f>
        <v>4:13</v>
      </c>
      <c r="I6" s="16" t="str">
        <f ca="1">INDIRECT(ADDRESS(24,6))&amp;":"&amp;INDIRECT(ADDRESS(24,7))</f>
        <v>13:1</v>
      </c>
      <c r="J6" s="88">
        <f ca="1">IF(COUNT(F7:I7)=0,"",COUNTIF(F7:I7,"&gt;0")+0.5*COUNTIF(F7:I7,0))</f>
        <v>1</v>
      </c>
      <c r="K6" s="11"/>
      <c r="L6" s="90">
        <v>3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COLUMN())))=1,"",INDIRECT(ADDRESS(21,7))-INDIRECT(ADDRESS(21,6)))</f>
        <v>-10</v>
      </c>
      <c r="G7" s="18" t="s">
        <v>4</v>
      </c>
      <c r="H7" s="11">
        <f ca="1">IF(LEN(INDIRECT(ADDRESS(ROW()-1, COLUMN())))=1,"",INDIRECT(ADDRESS(17,6))-INDIRECT(ADDRESS(17,7)))</f>
        <v>-9</v>
      </c>
      <c r="I7" s="12">
        <f ca="1">IF(LEN(INDIRECT(ADDRESS(ROW()-1, COLUMN())))=1,"",INDIRECT(ADDRESS(24,6))-INDIRECT(ADDRESS(24,7)))</f>
        <v>12</v>
      </c>
      <c r="J7" s="88"/>
      <c r="K7" s="11">
        <f ca="1">IF(COUNT(F7:I7)=0,"",SUM(F7:I7))</f>
        <v>-7</v>
      </c>
      <c r="L7" s="90"/>
    </row>
    <row r="8" spans="1:13" ht="21" x14ac:dyDescent="0.25">
      <c r="A8" s="1"/>
      <c r="B8" s="74">
        <v>3</v>
      </c>
      <c r="C8" s="76" t="s">
        <v>51</v>
      </c>
      <c r="D8" s="77"/>
      <c r="E8" s="78"/>
      <c r="F8" s="64" t="str">
        <f ca="1">INDIRECT(ADDRESS(25,6))&amp;":"&amp;INDIRECT(ADDRESS(25,7))</f>
        <v>13:3</v>
      </c>
      <c r="G8" s="65" t="str">
        <f ca="1">INDIRECT(ADDRESS(17,7))&amp;":"&amp;INDIRECT(ADDRESS(17,6))</f>
        <v>13:4</v>
      </c>
      <c r="H8" s="14" t="s">
        <v>4</v>
      </c>
      <c r="I8" s="66" t="str">
        <f ca="1">INDIRECT(ADDRESS(20,7))&amp;":"&amp;INDIRECT(ADDRESS(20,6))</f>
        <v>13:2</v>
      </c>
      <c r="J8" s="79">
        <f ca="1">IF(COUNT(F9:I9)=0,"",COUNTIF(F9:I9,"&gt;0")+0.5*COUNTIF(F9:I9,0))</f>
        <v>3</v>
      </c>
      <c r="K8" s="62"/>
      <c r="L8" s="80">
        <v>1</v>
      </c>
    </row>
    <row r="9" spans="1:13" ht="21" x14ac:dyDescent="0.25">
      <c r="A9" s="1"/>
      <c r="B9" s="75"/>
      <c r="C9" s="76"/>
      <c r="D9" s="77"/>
      <c r="E9" s="78"/>
      <c r="F9" s="67">
        <f ca="1">IF(LEN(INDIRECT(ADDRESS(ROW()-1, COLUMN())))=1,"",INDIRECT(ADDRESS(25,6))-INDIRECT(ADDRESS(25,7)))</f>
        <v>10</v>
      </c>
      <c r="G9" s="62">
        <f ca="1">IF(LEN(INDIRECT(ADDRESS(ROW()-1, COLUMN())))=1,"",INDIRECT(ADDRESS(17,7))-INDIRECT(ADDRESS(17,6)))</f>
        <v>9</v>
      </c>
      <c r="H9" s="18" t="s">
        <v>4</v>
      </c>
      <c r="I9" s="63">
        <f ca="1">IF(LEN(INDIRECT(ADDRESS(ROW()-1, COLUMN())))=1,"",INDIRECT(ADDRESS(20,7))-INDIRECT(ADDRESS(20,6)))</f>
        <v>11</v>
      </c>
      <c r="J9" s="79"/>
      <c r="K9" s="62">
        <f ca="1">IF(COUNT(F9:I9)=0,"",SUM(F9:I9))</f>
        <v>30</v>
      </c>
      <c r="L9" s="80"/>
    </row>
    <row r="10" spans="1:13" ht="21" x14ac:dyDescent="0.25">
      <c r="A10" s="1"/>
      <c r="B10" s="74">
        <v>4</v>
      </c>
      <c r="C10" s="82" t="s">
        <v>52</v>
      </c>
      <c r="D10" s="83"/>
      <c r="E10" s="84"/>
      <c r="F10" s="13" t="str">
        <f ca="1">INDIRECT(ADDRESS(16,7))&amp;":"&amp;INDIRECT(ADDRESS(16,6))</f>
        <v>2:13</v>
      </c>
      <c r="G10" s="15" t="str">
        <f ca="1">INDIRECT(ADDRESS(24,7))&amp;":"&amp;INDIRECT(ADDRESS(24,6))</f>
        <v>1:13</v>
      </c>
      <c r="H10" s="15" t="str">
        <f ca="1">INDIRECT(ADDRESS(20,6))&amp;":"&amp;INDIRECT(ADDRESS(20,7))</f>
        <v>2:13</v>
      </c>
      <c r="I10" s="19" t="s">
        <v>4</v>
      </c>
      <c r="J10" s="88">
        <f ca="1">IF(COUNT(F11:I11)=0,"",COUNTIF(F11:I11,"&gt;0")+0.5*COUNTIF(F11:I11,0))</f>
        <v>0</v>
      </c>
      <c r="K10" s="11"/>
      <c r="L10" s="90">
        <v>4</v>
      </c>
    </row>
    <row r="11" spans="1:13" ht="21.75" thickBot="1" x14ac:dyDescent="0.3">
      <c r="A11" s="1"/>
      <c r="B11" s="81"/>
      <c r="C11" s="85"/>
      <c r="D11" s="86"/>
      <c r="E11" s="87"/>
      <c r="F11" s="20">
        <f ca="1">IF(LEN(INDIRECT(ADDRESS(ROW()-1, COLUMN())))=1,"",INDIRECT(ADDRESS(16,7))-INDIRECT(ADDRESS(16,6)))</f>
        <v>-11</v>
      </c>
      <c r="G11" s="21">
        <f ca="1">IF(LEN(INDIRECT(ADDRESS(ROW()-1, COLUMN())))=1,"",INDIRECT(ADDRESS(24,7))-INDIRECT(ADDRESS(24,6)))</f>
        <v>-12</v>
      </c>
      <c r="H11" s="21">
        <f ca="1">IF(LEN(INDIRECT(ADDRESS(ROW()-1, COLUMN())))=1,"",INDIRECT(ADDRESS(20,6))-INDIRECT(ADDRESS(20,7)))</f>
        <v>-11</v>
      </c>
      <c r="I11" s="22" t="s">
        <v>4</v>
      </c>
      <c r="J11" s="89"/>
      <c r="K11" s="21">
        <f ca="1">IF(COUNT(F11:I11)=0,"",SUM(F11:I11))</f>
        <v>-34</v>
      </c>
      <c r="L11" s="91"/>
    </row>
    <row r="12" spans="1:13" x14ac:dyDescent="0.25">
      <c r="A12" s="1"/>
    </row>
    <row r="13" spans="1:13" x14ac:dyDescent="0.25">
      <c r="A13" s="1"/>
    </row>
    <row r="14" spans="1:13" x14ac:dyDescent="0.25">
      <c r="A14" s="1"/>
    </row>
    <row r="15" spans="1:13" ht="21.75" thickBot="1" x14ac:dyDescent="0.3">
      <c r="A15" s="1"/>
      <c r="B15" s="70" t="s">
        <v>5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3" ht="19.5" thickBot="1" x14ac:dyDescent="0.35">
      <c r="A16" s="1"/>
      <c r="B16" s="24">
        <v>1</v>
      </c>
      <c r="C16" s="71" t="str">
        <f ca="1">IF(ISBLANK(INDIRECT(ADDRESS(B16*2+2,3))),"",INDIRECT(ADDRESS(B16*2+2,3)))</f>
        <v>Крошилова, Зимин</v>
      </c>
      <c r="D16" s="71"/>
      <c r="E16" s="72"/>
      <c r="F16" s="25">
        <v>13</v>
      </c>
      <c r="G16" s="26">
        <v>2</v>
      </c>
      <c r="H16" s="73" t="str">
        <f ca="1">IF(ISBLANK(INDIRECT(ADDRESS(K16*2+2,3))),"",INDIRECT(ADDRESS(K16*2+2,3)))</f>
        <v>Грачанац, Чашин</v>
      </c>
      <c r="I16" s="71"/>
      <c r="J16" s="71"/>
      <c r="K16" s="24">
        <v>4</v>
      </c>
      <c r="L16" s="27" t="s">
        <v>6</v>
      </c>
      <c r="M16" s="37">
        <v>3</v>
      </c>
    </row>
    <row r="17" spans="1:13" ht="19.5" thickBot="1" x14ac:dyDescent="0.35">
      <c r="A17" s="1"/>
      <c r="B17" s="24">
        <v>2</v>
      </c>
      <c r="C17" s="71" t="str">
        <f ca="1">IF(ISBLANK(INDIRECT(ADDRESS(B17*2+2,3))),"",INDIRECT(ADDRESS(B17*2+2,3)))</f>
        <v>Агапова, Агапов</v>
      </c>
      <c r="D17" s="71"/>
      <c r="E17" s="72"/>
      <c r="F17" s="25">
        <v>4</v>
      </c>
      <c r="G17" s="26">
        <v>13</v>
      </c>
      <c r="H17" s="73" t="str">
        <f ca="1">IF(ISBLANK(INDIRECT(ADDRESS(K17*2+2,3))),"",INDIRECT(ADDRESS(K17*2+2,3)))</f>
        <v>Артюхина, Гулинин</v>
      </c>
      <c r="I17" s="71"/>
      <c r="J17" s="71"/>
      <c r="K17" s="24">
        <v>3</v>
      </c>
      <c r="L17" s="27" t="s">
        <v>6</v>
      </c>
      <c r="M17" s="37">
        <v>4</v>
      </c>
    </row>
    <row r="18" spans="1:13" ht="18.75" x14ac:dyDescent="0.3">
      <c r="A18" s="1"/>
      <c r="M18" s="37"/>
    </row>
    <row r="19" spans="1:13" ht="21.75" thickBot="1" x14ac:dyDescent="0.35">
      <c r="A19" s="1"/>
      <c r="B19" s="70" t="s">
        <v>7</v>
      </c>
      <c r="C19" s="70"/>
      <c r="D19" s="70"/>
      <c r="E19" s="70"/>
      <c r="F19" s="70"/>
      <c r="G19" s="70"/>
      <c r="H19" s="70"/>
      <c r="I19" s="70"/>
      <c r="J19" s="70"/>
      <c r="K19" s="70"/>
      <c r="M19" s="37"/>
    </row>
    <row r="20" spans="1:13" ht="19.5" thickBot="1" x14ac:dyDescent="0.35">
      <c r="A20" s="1"/>
      <c r="B20" s="24">
        <v>4</v>
      </c>
      <c r="C20" s="71" t="str">
        <f ca="1">IF(ISBLANK(INDIRECT(ADDRESS(B20*2+2,3))),"",INDIRECT(ADDRESS(B20*2+2,3)))</f>
        <v>Грачанац, Чашин</v>
      </c>
      <c r="D20" s="71"/>
      <c r="E20" s="72"/>
      <c r="F20" s="25">
        <v>2</v>
      </c>
      <c r="G20" s="26">
        <v>13</v>
      </c>
      <c r="H20" s="73" t="str">
        <f ca="1">IF(ISBLANK(INDIRECT(ADDRESS(K20*2+2,3))),"",INDIRECT(ADDRESS(K20*2+2,3)))</f>
        <v>Артюхина, Гулинин</v>
      </c>
      <c r="I20" s="71"/>
      <c r="J20" s="71"/>
      <c r="K20" s="24">
        <v>3</v>
      </c>
      <c r="L20" s="27" t="s">
        <v>6</v>
      </c>
      <c r="M20" s="37">
        <v>5</v>
      </c>
    </row>
    <row r="21" spans="1:13" ht="19.5" thickBot="1" x14ac:dyDescent="0.35">
      <c r="A21" s="1"/>
      <c r="B21" s="24">
        <v>1</v>
      </c>
      <c r="C21" s="71" t="str">
        <f ca="1">IF(ISBLANK(INDIRECT(ADDRESS(B21*2+2,3))),"",INDIRECT(ADDRESS(B21*2+2,3)))</f>
        <v>Крошилова, Зимин</v>
      </c>
      <c r="D21" s="71"/>
      <c r="E21" s="72"/>
      <c r="F21" s="25">
        <v>13</v>
      </c>
      <c r="G21" s="26">
        <v>3</v>
      </c>
      <c r="H21" s="73" t="str">
        <f ca="1">IF(ISBLANK(INDIRECT(ADDRESS(K21*2+2,3))),"",INDIRECT(ADDRESS(K21*2+2,3)))</f>
        <v>Агапова, Агапов</v>
      </c>
      <c r="I21" s="71"/>
      <c r="J21" s="71"/>
      <c r="K21" s="24">
        <v>2</v>
      </c>
      <c r="L21" s="27" t="s">
        <v>6</v>
      </c>
      <c r="M21" s="37">
        <v>6</v>
      </c>
    </row>
    <row r="22" spans="1:13" ht="18.75" x14ac:dyDescent="0.3">
      <c r="A22" s="1"/>
      <c r="M22" s="37"/>
    </row>
    <row r="23" spans="1:13" ht="21.75" thickBot="1" x14ac:dyDescent="0.35">
      <c r="A23" s="1"/>
      <c r="B23" s="70" t="s">
        <v>8</v>
      </c>
      <c r="C23" s="70"/>
      <c r="D23" s="70"/>
      <c r="E23" s="70"/>
      <c r="F23" s="70"/>
      <c r="G23" s="70"/>
      <c r="H23" s="70"/>
      <c r="I23" s="70"/>
      <c r="J23" s="70"/>
      <c r="K23" s="70"/>
      <c r="M23" s="37"/>
    </row>
    <row r="24" spans="1:13" ht="19.5" thickBot="1" x14ac:dyDescent="0.35">
      <c r="A24" s="1"/>
      <c r="B24" s="24">
        <v>2</v>
      </c>
      <c r="C24" s="71" t="str">
        <f ca="1">IF(ISBLANK(INDIRECT(ADDRESS(B24*2+2,3))),"",INDIRECT(ADDRESS(B24*2+2,3)))</f>
        <v>Агапова, Агапов</v>
      </c>
      <c r="D24" s="71"/>
      <c r="E24" s="72"/>
      <c r="F24" s="25">
        <v>13</v>
      </c>
      <c r="G24" s="26">
        <v>1</v>
      </c>
      <c r="H24" s="73" t="str">
        <f ca="1">IF(ISBLANK(INDIRECT(ADDRESS(K24*2+2,3))),"",INDIRECT(ADDRESS(K24*2+2,3)))</f>
        <v>Грачанац, Чашин</v>
      </c>
      <c r="I24" s="71"/>
      <c r="J24" s="71"/>
      <c r="K24" s="24">
        <v>4</v>
      </c>
      <c r="L24" s="27" t="s">
        <v>6</v>
      </c>
      <c r="M24" s="37">
        <v>1</v>
      </c>
    </row>
    <row r="25" spans="1:13" ht="19.5" thickBot="1" x14ac:dyDescent="0.35">
      <c r="A25" s="1"/>
      <c r="B25" s="24">
        <v>3</v>
      </c>
      <c r="C25" s="71" t="str">
        <f ca="1">IF(ISBLANK(INDIRECT(ADDRESS(B25*2+2,3))),"",INDIRECT(ADDRESS(B25*2+2,3)))</f>
        <v>Артюхина, Гулинин</v>
      </c>
      <c r="D25" s="71"/>
      <c r="E25" s="72"/>
      <c r="F25" s="25">
        <v>13</v>
      </c>
      <c r="G25" s="26">
        <v>3</v>
      </c>
      <c r="H25" s="73" t="str">
        <f ca="1">IF(ISBLANK(INDIRECT(ADDRESS(K25*2+2,3))),"",INDIRECT(ADDRESS(K25*2+2,3)))</f>
        <v>Крошилова, Зимин</v>
      </c>
      <c r="I25" s="71"/>
      <c r="J25" s="71"/>
      <c r="K25" s="24">
        <v>1</v>
      </c>
      <c r="L25" s="27" t="s">
        <v>6</v>
      </c>
      <c r="M25" s="37">
        <v>2</v>
      </c>
    </row>
    <row r="26" spans="1:13" x14ac:dyDescent="0.25">
      <c r="A26" s="1"/>
    </row>
  </sheetData>
  <mergeCells count="33">
    <mergeCell ref="L4:L5"/>
    <mergeCell ref="B1:K1"/>
    <mergeCell ref="C3:E3"/>
    <mergeCell ref="B4:B5"/>
    <mergeCell ref="C4:E5"/>
    <mergeCell ref="J4:J5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B23:K23"/>
    <mergeCell ref="C24:E24"/>
    <mergeCell ref="H24:J24"/>
    <mergeCell ref="C25:E25"/>
    <mergeCell ref="H25:J25"/>
  </mergeCells>
  <pageMargins left="0.25" right="0.25" top="0.75" bottom="0.75" header="0.3" footer="0.3"/>
  <pageSetup paperSize="9" scale="8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6"/>
  <sheetViews>
    <sheetView workbookViewId="0">
      <selection activeCell="N9" sqref="N9"/>
    </sheetView>
  </sheetViews>
  <sheetFormatPr defaultRowHeight="15" x14ac:dyDescent="0.25"/>
  <sheetData>
    <row r="1" spans="1:13" ht="46.5" x14ac:dyDescent="0.25">
      <c r="A1" s="1"/>
      <c r="B1" s="96" t="s">
        <v>18</v>
      </c>
      <c r="C1" s="96"/>
      <c r="D1" s="96"/>
      <c r="E1" s="96"/>
      <c r="F1" s="96"/>
      <c r="G1" s="96"/>
      <c r="H1" s="96"/>
      <c r="I1" s="96"/>
      <c r="J1" s="96"/>
      <c r="K1" s="96"/>
    </row>
    <row r="2" spans="1:13" ht="15.75" thickBot="1" x14ac:dyDescent="0.3">
      <c r="A2" s="1"/>
    </row>
    <row r="3" spans="1:13" ht="15.75" thickBot="1" x14ac:dyDescent="0.3">
      <c r="A3" s="1"/>
      <c r="B3" s="2"/>
      <c r="C3" s="97" t="s">
        <v>0</v>
      </c>
      <c r="D3" s="98"/>
      <c r="E3" s="99"/>
      <c r="F3" s="3">
        <v>1</v>
      </c>
      <c r="G3" s="3">
        <v>2</v>
      </c>
      <c r="H3" s="4">
        <v>3</v>
      </c>
      <c r="I3" s="4">
        <v>4</v>
      </c>
      <c r="J3" s="2" t="s">
        <v>1</v>
      </c>
      <c r="K3" s="3" t="s">
        <v>2</v>
      </c>
      <c r="L3" s="5" t="s">
        <v>3</v>
      </c>
    </row>
    <row r="4" spans="1:13" ht="21" x14ac:dyDescent="0.25">
      <c r="A4" s="1"/>
      <c r="B4" s="100">
        <v>1</v>
      </c>
      <c r="C4" s="101" t="s">
        <v>53</v>
      </c>
      <c r="D4" s="102"/>
      <c r="E4" s="103"/>
      <c r="F4" s="6" t="s">
        <v>4</v>
      </c>
      <c r="G4" s="59" t="str">
        <f ca="1">INDIRECT(ADDRESS(21,6))&amp;":"&amp;INDIRECT(ADDRESS(21,7))</f>
        <v>6:5</v>
      </c>
      <c r="H4" s="59" t="str">
        <f ca="1">INDIRECT(ADDRESS(25,7))&amp;":"&amp;INDIRECT(ADDRESS(25,6))</f>
        <v>6:2</v>
      </c>
      <c r="I4" s="60" t="str">
        <f ca="1">INDIRECT(ADDRESS(16,6))&amp;":"&amp;INDIRECT(ADDRESS(16,7))</f>
        <v>9:13</v>
      </c>
      <c r="J4" s="104">
        <f ca="1">IF(COUNT(F5:I5)=0,"",COUNTIF(F5:I5,"&gt;0")+0.5*COUNTIF(F5:I5,0))</f>
        <v>2</v>
      </c>
      <c r="K4" s="61">
        <v>0</v>
      </c>
      <c r="L4" s="95">
        <v>2</v>
      </c>
    </row>
    <row r="5" spans="1:13" ht="21" x14ac:dyDescent="0.25">
      <c r="A5" s="1"/>
      <c r="B5" s="75"/>
      <c r="C5" s="76"/>
      <c r="D5" s="77"/>
      <c r="E5" s="78"/>
      <c r="F5" s="10" t="s">
        <v>4</v>
      </c>
      <c r="G5" s="62">
        <f ca="1">IF(LEN(INDIRECT(ADDRESS(ROW()-1, COLUMN())))=1,"",INDIRECT(ADDRESS(21,6))-INDIRECT(ADDRESS(21,7)))</f>
        <v>1</v>
      </c>
      <c r="H5" s="62">
        <f ca="1">IF(LEN(INDIRECT(ADDRESS(ROW()-1, COLUMN())))=1,"",INDIRECT(ADDRESS(25,7))-INDIRECT(ADDRESS(25,6)))</f>
        <v>4</v>
      </c>
      <c r="I5" s="63">
        <f ca="1">IF(LEN(INDIRECT(ADDRESS(ROW()-1, COLUMN())))=1,"",INDIRECT(ADDRESS(16,6))-INDIRECT(ADDRESS(16,7)))</f>
        <v>-4</v>
      </c>
      <c r="J5" s="79"/>
      <c r="K5" s="62">
        <f ca="1">IF(COUNT(F5:I5)=0,"",SUM(F5:I5))</f>
        <v>1</v>
      </c>
      <c r="L5" s="80"/>
    </row>
    <row r="6" spans="1:13" ht="21" x14ac:dyDescent="0.25">
      <c r="A6" s="1"/>
      <c r="B6" s="74">
        <v>2</v>
      </c>
      <c r="C6" s="82" t="s">
        <v>54</v>
      </c>
      <c r="D6" s="83"/>
      <c r="E6" s="84"/>
      <c r="F6" s="13" t="str">
        <f ca="1">INDIRECT(ADDRESS(21,7))&amp;":"&amp;INDIRECT(ADDRESS(21,6))</f>
        <v>5:6</v>
      </c>
      <c r="G6" s="14" t="s">
        <v>4</v>
      </c>
      <c r="H6" s="15" t="str">
        <f ca="1">INDIRECT(ADDRESS(17,6))&amp;":"&amp;INDIRECT(ADDRESS(17,7))</f>
        <v>4:12</v>
      </c>
      <c r="I6" s="16" t="str">
        <f ca="1">INDIRECT(ADDRESS(24,6))&amp;":"&amp;INDIRECT(ADDRESS(24,7))</f>
        <v>4:10</v>
      </c>
      <c r="J6" s="88">
        <f ca="1">IF(COUNT(F7:I7)=0,"",COUNTIF(F7:I7,"&gt;0")+0.5*COUNTIF(F7:I7,0))</f>
        <v>0</v>
      </c>
      <c r="K6" s="11"/>
      <c r="L6" s="90">
        <v>4</v>
      </c>
    </row>
    <row r="7" spans="1:13" ht="21" x14ac:dyDescent="0.25">
      <c r="A7" s="1"/>
      <c r="B7" s="75"/>
      <c r="C7" s="82"/>
      <c r="D7" s="83"/>
      <c r="E7" s="84"/>
      <c r="F7" s="17">
        <f ca="1">IF(LEN(INDIRECT(ADDRESS(ROW()-1, COLUMN())))=1,"",INDIRECT(ADDRESS(21,7))-INDIRECT(ADDRESS(21,6)))</f>
        <v>-1</v>
      </c>
      <c r="G7" s="18" t="s">
        <v>4</v>
      </c>
      <c r="H7" s="11">
        <f ca="1">IF(LEN(INDIRECT(ADDRESS(ROW()-1, COLUMN())))=1,"",INDIRECT(ADDRESS(17,6))-INDIRECT(ADDRESS(17,7)))</f>
        <v>-8</v>
      </c>
      <c r="I7" s="12">
        <f ca="1">IF(LEN(INDIRECT(ADDRESS(ROW()-1, COLUMN())))=1,"",INDIRECT(ADDRESS(24,6))-INDIRECT(ADDRESS(24,7)))</f>
        <v>-6</v>
      </c>
      <c r="J7" s="88"/>
      <c r="K7" s="11">
        <f ca="1">IF(COUNT(F7:I7)=0,"",SUM(F7:I7))</f>
        <v>-15</v>
      </c>
      <c r="L7" s="90"/>
    </row>
    <row r="8" spans="1:13" ht="21" x14ac:dyDescent="0.25">
      <c r="A8" s="1"/>
      <c r="B8" s="74">
        <v>3</v>
      </c>
      <c r="C8" s="82" t="s">
        <v>55</v>
      </c>
      <c r="D8" s="83"/>
      <c r="E8" s="84"/>
      <c r="F8" s="13" t="str">
        <f ca="1">INDIRECT(ADDRESS(25,6))&amp;":"&amp;INDIRECT(ADDRESS(25,7))</f>
        <v>2:6</v>
      </c>
      <c r="G8" s="15" t="str">
        <f ca="1">INDIRECT(ADDRESS(17,7))&amp;":"&amp;INDIRECT(ADDRESS(17,6))</f>
        <v>12:4</v>
      </c>
      <c r="H8" s="14" t="s">
        <v>4</v>
      </c>
      <c r="I8" s="16" t="str">
        <f ca="1">INDIRECT(ADDRESS(20,7))&amp;":"&amp;INDIRECT(ADDRESS(20,6))</f>
        <v>5:3</v>
      </c>
      <c r="J8" s="88">
        <f ca="1">IF(COUNT(F9:I9)=0,"",COUNTIF(F9:I9,"&gt;0")+0.5*COUNTIF(F9:I9,0))</f>
        <v>2</v>
      </c>
      <c r="K8" s="11">
        <v>-2</v>
      </c>
      <c r="L8" s="90">
        <v>3</v>
      </c>
    </row>
    <row r="9" spans="1:13" ht="21" x14ac:dyDescent="0.25">
      <c r="A9" s="1"/>
      <c r="B9" s="75"/>
      <c r="C9" s="82"/>
      <c r="D9" s="83"/>
      <c r="E9" s="84"/>
      <c r="F9" s="17">
        <f ca="1">IF(LEN(INDIRECT(ADDRESS(ROW()-1, COLUMN())))=1,"",INDIRECT(ADDRESS(25,6))-INDIRECT(ADDRESS(25,7)))</f>
        <v>-4</v>
      </c>
      <c r="G9" s="11">
        <f ca="1">IF(LEN(INDIRECT(ADDRESS(ROW()-1, COLUMN())))=1,"",INDIRECT(ADDRESS(17,7))-INDIRECT(ADDRESS(17,6)))</f>
        <v>8</v>
      </c>
      <c r="H9" s="18" t="s">
        <v>4</v>
      </c>
      <c r="I9" s="12">
        <f ca="1">IF(LEN(INDIRECT(ADDRESS(ROW()-1, COLUMN())))=1,"",INDIRECT(ADDRESS(20,7))-INDIRECT(ADDRESS(20,6)))</f>
        <v>2</v>
      </c>
      <c r="J9" s="88"/>
      <c r="K9" s="11">
        <f ca="1">IF(COUNT(F9:I9)=0,"",SUM(F9:I9))</f>
        <v>6</v>
      </c>
      <c r="L9" s="90"/>
    </row>
    <row r="10" spans="1:13" ht="21" x14ac:dyDescent="0.25">
      <c r="A10" s="1"/>
      <c r="B10" s="74">
        <v>4</v>
      </c>
      <c r="C10" s="76" t="s">
        <v>56</v>
      </c>
      <c r="D10" s="77"/>
      <c r="E10" s="78"/>
      <c r="F10" s="64" t="str">
        <f ca="1">INDIRECT(ADDRESS(16,7))&amp;":"&amp;INDIRECT(ADDRESS(16,6))</f>
        <v>13:9</v>
      </c>
      <c r="G10" s="65" t="str">
        <f ca="1">INDIRECT(ADDRESS(24,7))&amp;":"&amp;INDIRECT(ADDRESS(24,6))</f>
        <v>10:4</v>
      </c>
      <c r="H10" s="65" t="str">
        <f ca="1">INDIRECT(ADDRESS(20,6))&amp;":"&amp;INDIRECT(ADDRESS(20,7))</f>
        <v>3:5</v>
      </c>
      <c r="I10" s="19" t="s">
        <v>4</v>
      </c>
      <c r="J10" s="79">
        <f ca="1">IF(COUNT(F11:I11)=0,"",COUNTIF(F11:I11,"&gt;0")+0.5*COUNTIF(F11:I11,0))</f>
        <v>2</v>
      </c>
      <c r="K10" s="62">
        <v>2</v>
      </c>
      <c r="L10" s="80">
        <v>1</v>
      </c>
    </row>
    <row r="11" spans="1:13" ht="21.75" thickBot="1" x14ac:dyDescent="0.3">
      <c r="A11" s="1"/>
      <c r="B11" s="81"/>
      <c r="C11" s="139"/>
      <c r="D11" s="140"/>
      <c r="E11" s="141"/>
      <c r="F11" s="68">
        <f ca="1">IF(LEN(INDIRECT(ADDRESS(ROW()-1, COLUMN())))=1,"",INDIRECT(ADDRESS(16,7))-INDIRECT(ADDRESS(16,6)))</f>
        <v>4</v>
      </c>
      <c r="G11" s="69">
        <f ca="1">IF(LEN(INDIRECT(ADDRESS(ROW()-1, COLUMN())))=1,"",INDIRECT(ADDRESS(24,7))-INDIRECT(ADDRESS(24,6)))</f>
        <v>6</v>
      </c>
      <c r="H11" s="69">
        <f ca="1">IF(LEN(INDIRECT(ADDRESS(ROW()-1, COLUMN())))=1,"",INDIRECT(ADDRESS(20,6))-INDIRECT(ADDRESS(20,7)))</f>
        <v>-2</v>
      </c>
      <c r="I11" s="22" t="s">
        <v>4</v>
      </c>
      <c r="J11" s="134"/>
      <c r="K11" s="69">
        <f ca="1">IF(COUNT(F11:I11)=0,"",SUM(F11:I11))</f>
        <v>8</v>
      </c>
      <c r="L11" s="135"/>
    </row>
    <row r="12" spans="1:13" x14ac:dyDescent="0.25">
      <c r="A12" s="1"/>
    </row>
    <row r="13" spans="1:13" x14ac:dyDescent="0.25">
      <c r="A13" s="1"/>
    </row>
    <row r="14" spans="1:13" x14ac:dyDescent="0.25">
      <c r="A14" s="1"/>
    </row>
    <row r="15" spans="1:13" ht="21.75" thickBot="1" x14ac:dyDescent="0.3">
      <c r="A15" s="1"/>
      <c r="B15" s="70" t="s">
        <v>5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3" ht="19.5" thickBot="1" x14ac:dyDescent="0.35">
      <c r="A16" s="1"/>
      <c r="B16" s="24">
        <v>1</v>
      </c>
      <c r="C16" s="71" t="str">
        <f ca="1">IF(ISBLANK(INDIRECT(ADDRESS(B16*2+2,3))),"",INDIRECT(ADDRESS(B16*2+2,3)))</f>
        <v>Чекмарёва, Лямунов</v>
      </c>
      <c r="D16" s="71"/>
      <c r="E16" s="72"/>
      <c r="F16" s="25">
        <v>9</v>
      </c>
      <c r="G16" s="26">
        <v>13</v>
      </c>
      <c r="H16" s="73" t="str">
        <f ca="1">IF(ISBLANK(INDIRECT(ADDRESS(K16*2+2,3))),"",INDIRECT(ADDRESS(K16*2+2,3)))</f>
        <v>Скляр, Кравцов</v>
      </c>
      <c r="I16" s="71"/>
      <c r="J16" s="71"/>
      <c r="K16" s="24">
        <v>4</v>
      </c>
      <c r="L16" s="27" t="s">
        <v>6</v>
      </c>
      <c r="M16" s="37">
        <v>5</v>
      </c>
    </row>
    <row r="17" spans="1:13" ht="19.5" thickBot="1" x14ac:dyDescent="0.35">
      <c r="A17" s="1"/>
      <c r="B17" s="24">
        <v>2</v>
      </c>
      <c r="C17" s="71" t="str">
        <f ca="1">IF(ISBLANK(INDIRECT(ADDRESS(B17*2+2,3))),"",INDIRECT(ADDRESS(B17*2+2,3)))</f>
        <v>Лютикова, Лютиков</v>
      </c>
      <c r="D17" s="71"/>
      <c r="E17" s="72"/>
      <c r="F17" s="25">
        <v>4</v>
      </c>
      <c r="G17" s="26">
        <v>12</v>
      </c>
      <c r="H17" s="73" t="str">
        <f ca="1">IF(ISBLANK(INDIRECT(ADDRESS(K17*2+2,3))),"",INDIRECT(ADDRESS(K17*2+2,3)))</f>
        <v>Воробьёва, Северов</v>
      </c>
      <c r="I17" s="71"/>
      <c r="J17" s="71"/>
      <c r="K17" s="24">
        <v>3</v>
      </c>
      <c r="L17" s="27" t="s">
        <v>6</v>
      </c>
      <c r="M17" s="37">
        <v>6</v>
      </c>
    </row>
    <row r="18" spans="1:13" ht="18.75" x14ac:dyDescent="0.3">
      <c r="A18" s="1"/>
      <c r="M18" s="37"/>
    </row>
    <row r="19" spans="1:13" ht="21.75" thickBot="1" x14ac:dyDescent="0.35">
      <c r="A19" s="1"/>
      <c r="B19" s="70" t="s">
        <v>7</v>
      </c>
      <c r="C19" s="70"/>
      <c r="D19" s="70"/>
      <c r="E19" s="70"/>
      <c r="F19" s="70"/>
      <c r="G19" s="70"/>
      <c r="H19" s="70"/>
      <c r="I19" s="70"/>
      <c r="J19" s="70"/>
      <c r="K19" s="70"/>
      <c r="M19" s="37"/>
    </row>
    <row r="20" spans="1:13" ht="19.5" thickBot="1" x14ac:dyDescent="0.35">
      <c r="A20" s="1"/>
      <c r="B20" s="24">
        <v>4</v>
      </c>
      <c r="C20" s="71" t="str">
        <f ca="1">IF(ISBLANK(INDIRECT(ADDRESS(B20*2+2,3))),"",INDIRECT(ADDRESS(B20*2+2,3)))</f>
        <v>Скляр, Кравцов</v>
      </c>
      <c r="D20" s="71"/>
      <c r="E20" s="72"/>
      <c r="F20" s="25">
        <v>3</v>
      </c>
      <c r="G20" s="26">
        <v>5</v>
      </c>
      <c r="H20" s="73" t="str">
        <f ca="1">IF(ISBLANK(INDIRECT(ADDRESS(K20*2+2,3))),"",INDIRECT(ADDRESS(K20*2+2,3)))</f>
        <v>Воробьёва, Северов</v>
      </c>
      <c r="I20" s="71"/>
      <c r="J20" s="71"/>
      <c r="K20" s="24">
        <v>3</v>
      </c>
      <c r="L20" s="27" t="s">
        <v>6</v>
      </c>
      <c r="M20" s="37">
        <v>1</v>
      </c>
    </row>
    <row r="21" spans="1:13" ht="19.5" thickBot="1" x14ac:dyDescent="0.35">
      <c r="A21" s="1"/>
      <c r="B21" s="24">
        <v>1</v>
      </c>
      <c r="C21" s="71" t="str">
        <f ca="1">IF(ISBLANK(INDIRECT(ADDRESS(B21*2+2,3))),"",INDIRECT(ADDRESS(B21*2+2,3)))</f>
        <v>Чекмарёва, Лямунов</v>
      </c>
      <c r="D21" s="71"/>
      <c r="E21" s="72"/>
      <c r="F21" s="25">
        <v>6</v>
      </c>
      <c r="G21" s="26">
        <v>5</v>
      </c>
      <c r="H21" s="73" t="str">
        <f ca="1">IF(ISBLANK(INDIRECT(ADDRESS(K21*2+2,3))),"",INDIRECT(ADDRESS(K21*2+2,3)))</f>
        <v>Лютикова, Лютиков</v>
      </c>
      <c r="I21" s="71"/>
      <c r="J21" s="71"/>
      <c r="K21" s="24">
        <v>2</v>
      </c>
      <c r="L21" s="27" t="s">
        <v>6</v>
      </c>
      <c r="M21" s="37">
        <v>2</v>
      </c>
    </row>
    <row r="22" spans="1:13" ht="18.75" x14ac:dyDescent="0.3">
      <c r="A22" s="1"/>
      <c r="M22" s="37"/>
    </row>
    <row r="23" spans="1:13" ht="21.75" thickBot="1" x14ac:dyDescent="0.35">
      <c r="A23" s="1"/>
      <c r="B23" s="70" t="s">
        <v>8</v>
      </c>
      <c r="C23" s="70"/>
      <c r="D23" s="70"/>
      <c r="E23" s="70"/>
      <c r="F23" s="70"/>
      <c r="G23" s="70"/>
      <c r="H23" s="70"/>
      <c r="I23" s="70"/>
      <c r="J23" s="70"/>
      <c r="K23" s="70"/>
      <c r="M23" s="37"/>
    </row>
    <row r="24" spans="1:13" ht="19.5" thickBot="1" x14ac:dyDescent="0.35">
      <c r="A24" s="1"/>
      <c r="B24" s="24">
        <v>2</v>
      </c>
      <c r="C24" s="71" t="str">
        <f ca="1">IF(ISBLANK(INDIRECT(ADDRESS(B24*2+2,3))),"",INDIRECT(ADDRESS(B24*2+2,3)))</f>
        <v>Лютикова, Лютиков</v>
      </c>
      <c r="D24" s="71"/>
      <c r="E24" s="72"/>
      <c r="F24" s="25">
        <v>4</v>
      </c>
      <c r="G24" s="26">
        <v>10</v>
      </c>
      <c r="H24" s="73" t="str">
        <f ca="1">IF(ISBLANK(INDIRECT(ADDRESS(K24*2+2,3))),"",INDIRECT(ADDRESS(K24*2+2,3)))</f>
        <v>Скляр, Кравцов</v>
      </c>
      <c r="I24" s="71"/>
      <c r="J24" s="71"/>
      <c r="K24" s="24">
        <v>4</v>
      </c>
      <c r="L24" s="27" t="s">
        <v>6</v>
      </c>
      <c r="M24" s="37">
        <v>3</v>
      </c>
    </row>
    <row r="25" spans="1:13" ht="19.5" thickBot="1" x14ac:dyDescent="0.35">
      <c r="A25" s="1"/>
      <c r="B25" s="24">
        <v>3</v>
      </c>
      <c r="C25" s="71" t="str">
        <f ca="1">IF(ISBLANK(INDIRECT(ADDRESS(B25*2+2,3))),"",INDIRECT(ADDRESS(B25*2+2,3)))</f>
        <v>Воробьёва, Северов</v>
      </c>
      <c r="D25" s="71"/>
      <c r="E25" s="72"/>
      <c r="F25" s="25">
        <v>2</v>
      </c>
      <c r="G25" s="26">
        <v>6</v>
      </c>
      <c r="H25" s="73" t="str">
        <f ca="1">IF(ISBLANK(INDIRECT(ADDRESS(K25*2+2,3))),"",INDIRECT(ADDRESS(K25*2+2,3)))</f>
        <v>Чекмарёва, Лямунов</v>
      </c>
      <c r="I25" s="71"/>
      <c r="J25" s="71"/>
      <c r="K25" s="24">
        <v>1</v>
      </c>
      <c r="L25" s="27" t="s">
        <v>6</v>
      </c>
      <c r="M25" s="37">
        <v>4</v>
      </c>
    </row>
    <row r="26" spans="1:13" x14ac:dyDescent="0.25">
      <c r="A26" s="1"/>
    </row>
  </sheetData>
  <mergeCells count="33">
    <mergeCell ref="L4:L5"/>
    <mergeCell ref="B1:K1"/>
    <mergeCell ref="C3:E3"/>
    <mergeCell ref="B4:B5"/>
    <mergeCell ref="C4:E5"/>
    <mergeCell ref="J4:J5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B23:K23"/>
    <mergeCell ref="C24:E24"/>
    <mergeCell ref="H24:J24"/>
    <mergeCell ref="C25:E25"/>
    <mergeCell ref="H25:J25"/>
  </mergeCells>
  <pageMargins left="0.25" right="0.25" top="0.75" bottom="0.75" header="0.3" footer="0.3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Группа А</vt:lpstr>
      <vt:lpstr>Группа В</vt:lpstr>
      <vt:lpstr>Группа С</vt:lpstr>
      <vt:lpstr>Группа D</vt:lpstr>
      <vt:lpstr>Группа E</vt:lpstr>
      <vt:lpstr>Группа F</vt:lpstr>
      <vt:lpstr>Группа G</vt:lpstr>
      <vt:lpstr>Группа H</vt:lpstr>
      <vt:lpstr>Стык и Кубок А</vt:lpstr>
      <vt:lpstr>Кубок 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wolf_cs@mail.ru</dc:creator>
  <cp:lastModifiedBy>wolf_cs@mail.ru</cp:lastModifiedBy>
  <cp:lastPrinted>2025-10-05T05:50:46Z</cp:lastPrinted>
  <dcterms:created xsi:type="dcterms:W3CDTF">2025-10-03T17:11:43Z</dcterms:created>
  <dcterms:modified xsi:type="dcterms:W3CDTF">2025-10-09T13:16:51Z</dcterms:modified>
</cp:coreProperties>
</file>