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ihonov_d\Documents\Петанк\турниры\Клубный ЧР\2025\"/>
    </mc:Choice>
  </mc:AlternateContent>
  <bookViews>
    <workbookView xWindow="0" yWindow="0" windowWidth="28800" windowHeight="12300" activeTab="3"/>
  </bookViews>
  <sheets>
    <sheet name="A" sheetId="1" r:id="rId1"/>
    <sheet name="B" sheetId="2" r:id="rId2"/>
    <sheet name="C" sheetId="3" r:id="rId3"/>
    <sheet name="Кубок А" sheetId="4" r:id="rId4"/>
    <sheet name="Кубок В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B4" i="4"/>
  <c r="B8" i="5"/>
  <c r="B28" i="4"/>
  <c r="B32" i="4"/>
  <c r="B12" i="5"/>
  <c r="B20" i="4"/>
  <c r="B24" i="4"/>
  <c r="B4" i="5"/>
  <c r="B16" i="4"/>
  <c r="B12" i="4"/>
  <c r="B16" i="5"/>
  <c r="G10" i="3"/>
  <c r="H21" i="3"/>
  <c r="H10" i="3"/>
  <c r="F6" i="3"/>
  <c r="G10" i="2"/>
  <c r="H21" i="2"/>
  <c r="C20" i="2"/>
  <c r="G8" i="2"/>
  <c r="G10" i="1"/>
  <c r="H21" i="1"/>
  <c r="C20" i="1"/>
  <c r="G8" i="1"/>
  <c r="H16" i="1"/>
  <c r="H20" i="1"/>
  <c r="H16" i="2"/>
  <c r="H20" i="2"/>
  <c r="H16" i="3"/>
  <c r="H20" i="3"/>
  <c r="C17" i="3"/>
  <c r="G4" i="3"/>
  <c r="F10" i="2"/>
  <c r="F10" i="1"/>
  <c r="H25" i="1"/>
  <c r="H17" i="3"/>
  <c r="I8" i="3"/>
  <c r="C24" i="3"/>
  <c r="F10" i="3"/>
  <c r="H4" i="3"/>
  <c r="I8" i="2"/>
  <c r="I4" i="2"/>
  <c r="C17" i="2"/>
  <c r="I6" i="2"/>
  <c r="I8" i="1"/>
  <c r="I4" i="1"/>
  <c r="C17" i="1"/>
  <c r="I6" i="1"/>
  <c r="H24" i="1"/>
  <c r="C16" i="1"/>
  <c r="H24" i="2"/>
  <c r="C16" i="2"/>
  <c r="H24" i="3"/>
  <c r="C16" i="3"/>
  <c r="H6" i="3"/>
  <c r="H6" i="2"/>
  <c r="H4" i="2"/>
  <c r="C24" i="1"/>
  <c r="H17" i="1"/>
  <c r="H25" i="2"/>
  <c r="H25" i="3"/>
  <c r="F8" i="3"/>
  <c r="C20" i="3"/>
  <c r="G8" i="3"/>
  <c r="I4" i="3"/>
  <c r="F8" i="2"/>
  <c r="G4" i="2"/>
  <c r="H10" i="2"/>
  <c r="F6" i="2"/>
  <c r="F8" i="1"/>
  <c r="G4" i="1"/>
  <c r="H10" i="1"/>
  <c r="F6" i="1"/>
  <c r="C25" i="1"/>
  <c r="C21" i="1"/>
  <c r="C25" i="2"/>
  <c r="C21" i="2"/>
  <c r="C25" i="3"/>
  <c r="C21" i="3"/>
  <c r="I6" i="3"/>
  <c r="C24" i="2"/>
  <c r="H6" i="1"/>
  <c r="H4" i="1"/>
  <c r="H17" i="2"/>
  <c r="H5" i="1"/>
  <c r="H11" i="1"/>
  <c r="H11" i="2"/>
  <c r="G9" i="3"/>
  <c r="H7" i="3"/>
  <c r="I7" i="2"/>
  <c r="F11" i="3"/>
  <c r="G5" i="3"/>
  <c r="G11" i="2"/>
  <c r="F7" i="1"/>
  <c r="I9" i="1"/>
  <c r="G9" i="2"/>
  <c r="H7" i="1"/>
  <c r="G5" i="1"/>
  <c r="G5" i="2"/>
  <c r="F9" i="3"/>
  <c r="I7" i="1"/>
  <c r="I5" i="2"/>
  <c r="I9" i="3"/>
  <c r="G9" i="1"/>
  <c r="F7" i="3"/>
  <c r="H11" i="3"/>
  <c r="I5" i="3"/>
  <c r="H5" i="3"/>
  <c r="I7" i="3"/>
  <c r="F9" i="1"/>
  <c r="F9" i="2"/>
  <c r="H5" i="2"/>
  <c r="I5" i="1"/>
  <c r="I9" i="2"/>
  <c r="F11" i="1"/>
  <c r="G11" i="1"/>
  <c r="F7" i="2"/>
  <c r="H7" i="2"/>
  <c r="F11" i="2"/>
  <c r="G11" i="3"/>
  <c r="F30" i="4" l="1"/>
  <c r="B40" i="4" s="1"/>
  <c r="F22" i="4"/>
  <c r="J26" i="4" s="1"/>
  <c r="F14" i="4"/>
  <c r="F6" i="4"/>
  <c r="F14" i="5"/>
  <c r="F6" i="5"/>
  <c r="J10" i="5" s="1"/>
  <c r="K11" i="2"/>
  <c r="J10" i="2"/>
  <c r="K7" i="2"/>
  <c r="J6" i="2"/>
  <c r="K11" i="1"/>
  <c r="J10" i="1"/>
  <c r="K9" i="2"/>
  <c r="J8" i="2"/>
  <c r="K9" i="1"/>
  <c r="J8" i="1"/>
  <c r="K7" i="3"/>
  <c r="J6" i="3"/>
  <c r="K9" i="3"/>
  <c r="J8" i="3"/>
  <c r="K5" i="2"/>
  <c r="J4" i="2"/>
  <c r="K5" i="1"/>
  <c r="J4" i="1"/>
  <c r="K7" i="1"/>
  <c r="J6" i="1"/>
  <c r="K5" i="3"/>
  <c r="J4" i="3"/>
  <c r="K11" i="3"/>
  <c r="J10" i="3"/>
  <c r="B36" i="4" l="1"/>
  <c r="F38" i="4" s="1"/>
  <c r="J10" i="4"/>
  <c r="N18" i="4" s="1"/>
</calcChain>
</file>

<file path=xl/sharedStrings.xml><?xml version="1.0" encoding="utf-8"?>
<sst xmlns="http://schemas.openxmlformats.org/spreadsheetml/2006/main" count="110" uniqueCount="36">
  <si>
    <t>Команда</t>
  </si>
  <si>
    <t>победы</t>
  </si>
  <si>
    <t>доп</t>
  </si>
  <si>
    <t>место</t>
  </si>
  <si>
    <t/>
  </si>
  <si>
    <t>Тур 1</t>
  </si>
  <si>
    <t>дор.</t>
  </si>
  <si>
    <t>Тур 2</t>
  </si>
  <si>
    <t>Тур 3</t>
  </si>
  <si>
    <t>Группа А</t>
  </si>
  <si>
    <t>МТЕ</t>
  </si>
  <si>
    <t>Фортуна</t>
  </si>
  <si>
    <t>Союз</t>
  </si>
  <si>
    <t>Краснодар-1</t>
  </si>
  <si>
    <t>СРК-2</t>
  </si>
  <si>
    <t>СПб</t>
  </si>
  <si>
    <t>Калуга</t>
  </si>
  <si>
    <t>Полярные зори</t>
  </si>
  <si>
    <t>Группа В</t>
  </si>
  <si>
    <t>Группа С</t>
  </si>
  <si>
    <t>Сокол</t>
  </si>
  <si>
    <t>СРК-1</t>
  </si>
  <si>
    <t>Томск</t>
  </si>
  <si>
    <t>Краснодар-2</t>
  </si>
  <si>
    <t>Кубок регионов</t>
  </si>
  <si>
    <t>a</t>
  </si>
  <si>
    <t>b</t>
  </si>
  <si>
    <t>c</t>
  </si>
  <si>
    <t>18-23</t>
  </si>
  <si>
    <t>24-29</t>
  </si>
  <si>
    <t>Чемпионат России среди клубов 2025</t>
  </si>
  <si>
    <t>За 3-е место</t>
  </si>
  <si>
    <t xml:space="preserve"> 1-6</t>
  </si>
  <si>
    <t xml:space="preserve"> 7-9</t>
  </si>
  <si>
    <t xml:space="preserve"> 10-12</t>
  </si>
  <si>
    <t>13-17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</si>
</sst>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;0"/>
    <numFmt numFmtId="165" formatCode="\+##;\-##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indexed="8"/>
      <name val="Calibri Light"/>
      <family val="1"/>
      <charset val="204"/>
      <scheme val="maj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4"/>
      <color indexed="8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5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5" fontId="4" fillId="2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7" xfId="0" applyFont="1" applyFill="1" applyBorder="1" applyAlignment="1">
      <alignment horizontal="left" vertical="center" wrapText="1" indent="1"/>
    </xf>
    <xf numFmtId="0" fontId="3" fillId="3" borderId="23" xfId="0" applyFont="1" applyFill="1" applyBorder="1" applyAlignment="1">
      <alignment horizontal="left" vertical="center" wrapText="1" indent="1"/>
    </xf>
    <xf numFmtId="0" fontId="3" fillId="3" borderId="24" xfId="0" applyFont="1" applyFill="1" applyBorder="1" applyAlignment="1">
      <alignment horizontal="left" vertical="center" wrapText="1" indent="1"/>
    </xf>
    <xf numFmtId="0" fontId="3" fillId="3" borderId="25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 indent="1"/>
    </xf>
    <xf numFmtId="0" fontId="3" fillId="3" borderId="9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25" xfId="0" applyFont="1" applyFill="1" applyBorder="1" applyAlignment="1">
      <alignment horizontal="left" vertical="center" wrapText="1" indent="1"/>
    </xf>
    <xf numFmtId="0" fontId="7" fillId="0" borderId="37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N17" sqref="N17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" customWidth="1"/>
    <col min="14" max="15" width="10.28515625" customWidth="1"/>
  </cols>
  <sheetData>
    <row r="1" spans="2:13" ht="46.5" x14ac:dyDescent="0.25">
      <c r="B1" s="62" t="s">
        <v>9</v>
      </c>
      <c r="C1" s="62"/>
      <c r="D1" s="62"/>
      <c r="E1" s="62"/>
      <c r="F1" s="62"/>
      <c r="G1" s="62"/>
      <c r="H1" s="62"/>
      <c r="I1" s="62"/>
      <c r="J1" s="62"/>
      <c r="K1" s="62"/>
    </row>
    <row r="2" spans="2:13" ht="15.75" thickBot="1" x14ac:dyDescent="0.3"/>
    <row r="3" spans="2:13" ht="15.75" thickBot="1" x14ac:dyDescent="0.3">
      <c r="B3" s="3"/>
      <c r="C3" s="63" t="s">
        <v>0</v>
      </c>
      <c r="D3" s="64"/>
      <c r="E3" s="65"/>
      <c r="F3" s="4">
        <v>1</v>
      </c>
      <c r="G3" s="4">
        <v>2</v>
      </c>
      <c r="H3" s="5">
        <v>3</v>
      </c>
      <c r="I3" s="5">
        <v>4</v>
      </c>
      <c r="J3" s="3" t="s">
        <v>1</v>
      </c>
      <c r="K3" s="4" t="s">
        <v>2</v>
      </c>
      <c r="L3" s="6" t="s">
        <v>3</v>
      </c>
    </row>
    <row r="4" spans="2:13" ht="21" x14ac:dyDescent="0.25">
      <c r="B4" s="66">
        <v>1</v>
      </c>
      <c r="C4" s="67" t="s">
        <v>10</v>
      </c>
      <c r="D4" s="68"/>
      <c r="E4" s="69"/>
      <c r="F4" s="7" t="s">
        <v>4</v>
      </c>
      <c r="G4" s="8" t="str">
        <f ca="1">INDIRECT(ADDRESS(21,6))&amp;":"&amp;INDIRECT(ADDRESS(21,7))</f>
        <v>19:12</v>
      </c>
      <c r="H4" s="8" t="str">
        <f ca="1">INDIRECT(ADDRESS(25,7))&amp;":"&amp;INDIRECT(ADDRESS(25,6))</f>
        <v>16:15</v>
      </c>
      <c r="I4" s="9" t="str">
        <f ca="1">INDIRECT(ADDRESS(16,6))&amp;":"&amp;INDIRECT(ADDRESS(16,7))</f>
        <v>7:24</v>
      </c>
      <c r="J4" s="70">
        <f ca="1">IF(COUNT(F5:I5)=0,"",COUNTIF(F5:I5,"&gt;0")+0.5*COUNTIF(F5:I5,0))</f>
        <v>2</v>
      </c>
      <c r="K4" s="29">
        <v>-16</v>
      </c>
      <c r="L4" s="71">
        <v>3</v>
      </c>
    </row>
    <row r="5" spans="2:13" ht="21" x14ac:dyDescent="0.25">
      <c r="B5" s="58"/>
      <c r="C5" s="48"/>
      <c r="D5" s="49"/>
      <c r="E5" s="50"/>
      <c r="F5" s="11" t="s">
        <v>4</v>
      </c>
      <c r="G5" s="12">
        <f ca="1">IF(LEN(INDIRECT(ADDRESS(ROW()-1, COLUMN())))=1,"",INDIRECT(ADDRESS(21,6))-INDIRECT(ADDRESS(21,7)))</f>
        <v>7</v>
      </c>
      <c r="H5" s="12">
        <f ca="1">IF(LEN(INDIRECT(ADDRESS(ROW()-1, COLUMN())))=1,"",INDIRECT(ADDRESS(25,7))-INDIRECT(ADDRESS(25,6)))</f>
        <v>1</v>
      </c>
      <c r="I5" s="13">
        <f ca="1">IF(LEN(INDIRECT(ADDRESS(ROW()-1, COLUMN())))=1,"",INDIRECT(ADDRESS(16,6))-INDIRECT(ADDRESS(16,7)))</f>
        <v>-17</v>
      </c>
      <c r="J5" s="54"/>
      <c r="K5" s="12">
        <f ca="1">IF(COUNT(F5:I5)=0,"",SUM(F5:I5))</f>
        <v>-9</v>
      </c>
      <c r="L5" s="56"/>
    </row>
    <row r="6" spans="2:13" ht="21" x14ac:dyDescent="0.25">
      <c r="B6" s="46">
        <v>2</v>
      </c>
      <c r="C6" s="59" t="s">
        <v>11</v>
      </c>
      <c r="D6" s="60"/>
      <c r="E6" s="61"/>
      <c r="F6" s="14" t="str">
        <f ca="1">INDIRECT(ADDRESS(21,7))&amp;":"&amp;INDIRECT(ADDRESS(21,6))</f>
        <v>12:19</v>
      </c>
      <c r="G6" s="15" t="s">
        <v>4</v>
      </c>
      <c r="H6" s="16" t="str">
        <f ca="1">INDIRECT(ADDRESS(17,6))&amp;":"&amp;INDIRECT(ADDRESS(17,7))</f>
        <v>11:20</v>
      </c>
      <c r="I6" s="17" t="str">
        <f ca="1">INDIRECT(ADDRESS(24,6))&amp;":"&amp;INDIRECT(ADDRESS(24,7))</f>
        <v>9:22</v>
      </c>
      <c r="J6" s="54">
        <f ca="1">IF(COUNT(F7:I7)=0,"",COUNTIF(F7:I7,"&gt;0")+0.5*COUNTIF(F7:I7,0))</f>
        <v>0</v>
      </c>
      <c r="K6" s="12"/>
      <c r="L6" s="56">
        <v>4</v>
      </c>
    </row>
    <row r="7" spans="2:13" ht="21" x14ac:dyDescent="0.25">
      <c r="B7" s="58"/>
      <c r="C7" s="59"/>
      <c r="D7" s="60"/>
      <c r="E7" s="61"/>
      <c r="F7" s="18">
        <f ca="1">IF(LEN(INDIRECT(ADDRESS(ROW()-1, COLUMN())))=1,"",INDIRECT(ADDRESS(21,7))-INDIRECT(ADDRESS(21,6)))</f>
        <v>-7</v>
      </c>
      <c r="G7" s="19" t="s">
        <v>4</v>
      </c>
      <c r="H7" s="12">
        <f ca="1">IF(LEN(INDIRECT(ADDRESS(ROW()-1, COLUMN())))=1,"",INDIRECT(ADDRESS(17,6))-INDIRECT(ADDRESS(17,7)))</f>
        <v>-9</v>
      </c>
      <c r="I7" s="13">
        <f ca="1">IF(LEN(INDIRECT(ADDRESS(ROW()-1, COLUMN())))=1,"",INDIRECT(ADDRESS(24,6))-INDIRECT(ADDRESS(24,7)))</f>
        <v>-13</v>
      </c>
      <c r="J7" s="54"/>
      <c r="K7" s="12">
        <f ca="1">IF(COUNT(F7:I7)=0,"",SUM(F7:I7))</f>
        <v>-29</v>
      </c>
      <c r="L7" s="56"/>
    </row>
    <row r="8" spans="2:13" ht="21" x14ac:dyDescent="0.25">
      <c r="B8" s="46">
        <v>3</v>
      </c>
      <c r="C8" s="48" t="s">
        <v>12</v>
      </c>
      <c r="D8" s="49"/>
      <c r="E8" s="50"/>
      <c r="F8" s="14" t="str">
        <f ca="1">INDIRECT(ADDRESS(25,6))&amp;":"&amp;INDIRECT(ADDRESS(25,7))</f>
        <v>15:16</v>
      </c>
      <c r="G8" s="16" t="str">
        <f ca="1">INDIRECT(ADDRESS(17,7))&amp;":"&amp;INDIRECT(ADDRESS(17,6))</f>
        <v>20:11</v>
      </c>
      <c r="H8" s="15" t="s">
        <v>4</v>
      </c>
      <c r="I8" s="17" t="str">
        <f ca="1">INDIRECT(ADDRESS(20,7))&amp;":"&amp;INDIRECT(ADDRESS(20,6))</f>
        <v>17:14</v>
      </c>
      <c r="J8" s="54">
        <f ca="1">IF(COUNT(F9:I9)=0,"",COUNTIF(F9:I9,"&gt;0")+0.5*COUNTIF(F9:I9,0))</f>
        <v>2</v>
      </c>
      <c r="K8" s="30">
        <v>2</v>
      </c>
      <c r="L8" s="56">
        <v>2</v>
      </c>
    </row>
    <row r="9" spans="2:13" ht="21" x14ac:dyDescent="0.25">
      <c r="B9" s="58"/>
      <c r="C9" s="48"/>
      <c r="D9" s="49"/>
      <c r="E9" s="50"/>
      <c r="F9" s="18">
        <f ca="1">IF(LEN(INDIRECT(ADDRESS(ROW()-1, COLUMN())))=1,"",INDIRECT(ADDRESS(25,6))-INDIRECT(ADDRESS(25,7)))</f>
        <v>-1</v>
      </c>
      <c r="G9" s="12">
        <f ca="1">IF(LEN(INDIRECT(ADDRESS(ROW()-1, COLUMN())))=1,"",INDIRECT(ADDRESS(17,7))-INDIRECT(ADDRESS(17,6)))</f>
        <v>9</v>
      </c>
      <c r="H9" s="19" t="s">
        <v>4</v>
      </c>
      <c r="I9" s="13">
        <f ca="1">IF(LEN(INDIRECT(ADDRESS(ROW()-1, COLUMN())))=1,"",INDIRECT(ADDRESS(20,7))-INDIRECT(ADDRESS(20,6)))</f>
        <v>3</v>
      </c>
      <c r="J9" s="54"/>
      <c r="K9" s="12">
        <f ca="1">IF(COUNT(F9:I9)=0,"",SUM(F9:I9))</f>
        <v>11</v>
      </c>
      <c r="L9" s="56"/>
    </row>
    <row r="10" spans="2:13" ht="21" x14ac:dyDescent="0.25">
      <c r="B10" s="46">
        <v>4</v>
      </c>
      <c r="C10" s="48" t="s">
        <v>13</v>
      </c>
      <c r="D10" s="49"/>
      <c r="E10" s="50"/>
      <c r="F10" s="14" t="str">
        <f ca="1">INDIRECT(ADDRESS(16,7))&amp;":"&amp;INDIRECT(ADDRESS(16,6))</f>
        <v>24:7</v>
      </c>
      <c r="G10" s="16" t="str">
        <f ca="1">INDIRECT(ADDRESS(24,7))&amp;":"&amp;INDIRECT(ADDRESS(24,6))</f>
        <v>22:9</v>
      </c>
      <c r="H10" s="16" t="str">
        <f ca="1">INDIRECT(ADDRESS(20,6))&amp;":"&amp;INDIRECT(ADDRESS(20,7))</f>
        <v>14:17</v>
      </c>
      <c r="I10" s="20" t="s">
        <v>4</v>
      </c>
      <c r="J10" s="54">
        <f ca="1">IF(COUNT(F11:I11)=0,"",COUNTIF(F11:I11,"&gt;0")+0.5*COUNTIF(F11:I11,0))</f>
        <v>2</v>
      </c>
      <c r="K10" s="30">
        <v>14</v>
      </c>
      <c r="L10" s="56">
        <v>1</v>
      </c>
    </row>
    <row r="11" spans="2:13" ht="21.75" thickBot="1" x14ac:dyDescent="0.3">
      <c r="B11" s="47"/>
      <c r="C11" s="51"/>
      <c r="D11" s="52"/>
      <c r="E11" s="53"/>
      <c r="F11" s="21">
        <f ca="1">IF(LEN(INDIRECT(ADDRESS(ROW()-1, COLUMN())))=1,"",INDIRECT(ADDRESS(16,7))-INDIRECT(ADDRESS(16,6)))</f>
        <v>17</v>
      </c>
      <c r="G11" s="22">
        <f ca="1">IF(LEN(INDIRECT(ADDRESS(ROW()-1, COLUMN())))=1,"",INDIRECT(ADDRESS(24,7))-INDIRECT(ADDRESS(24,6)))</f>
        <v>13</v>
      </c>
      <c r="H11" s="22">
        <f ca="1">IF(LEN(INDIRECT(ADDRESS(ROW()-1, COLUMN())))=1,"",INDIRECT(ADDRESS(20,6))-INDIRECT(ADDRESS(20,7)))</f>
        <v>-3</v>
      </c>
      <c r="I11" s="23" t="s">
        <v>4</v>
      </c>
      <c r="J11" s="55"/>
      <c r="K11" s="22">
        <f ca="1">IF(COUNT(F11:I11)=0,"",SUM(F11:I11))</f>
        <v>27</v>
      </c>
      <c r="L11" s="57"/>
    </row>
    <row r="15" spans="2:13" ht="21.75" thickBot="1" x14ac:dyDescent="0.3">
      <c r="B15" s="42" t="s">
        <v>5</v>
      </c>
      <c r="C15" s="42"/>
      <c r="D15" s="42"/>
      <c r="E15" s="42"/>
      <c r="F15" s="42"/>
      <c r="G15" s="42"/>
      <c r="H15" s="42"/>
      <c r="I15" s="42"/>
      <c r="J15" s="42"/>
      <c r="K15" s="42"/>
    </row>
    <row r="16" spans="2:13" ht="19.5" thickBot="1" x14ac:dyDescent="0.3">
      <c r="B16" s="24">
        <v>1</v>
      </c>
      <c r="C16" s="43" t="str">
        <f ca="1">IF(ISBLANK(INDIRECT(ADDRESS(B16*2+2,3))),"",INDIRECT(ADDRESS(B16*2+2,3)))</f>
        <v>МТЕ</v>
      </c>
      <c r="D16" s="43"/>
      <c r="E16" s="44"/>
      <c r="F16" s="25">
        <v>7</v>
      </c>
      <c r="G16" s="26">
        <v>24</v>
      </c>
      <c r="H16" s="45" t="str">
        <f ca="1">IF(ISBLANK(INDIRECT(ADDRESS(K16*2+2,3))),"",INDIRECT(ADDRESS(K16*2+2,3)))</f>
        <v>Краснодар-1</v>
      </c>
      <c r="I16" s="43"/>
      <c r="J16" s="43"/>
      <c r="K16" s="24">
        <v>4</v>
      </c>
      <c r="L16" s="27" t="s">
        <v>6</v>
      </c>
      <c r="M16" s="28"/>
    </row>
    <row r="17" spans="2:13" ht="19.5" thickBot="1" x14ac:dyDescent="0.3">
      <c r="B17" s="24">
        <v>2</v>
      </c>
      <c r="C17" s="43" t="str">
        <f ca="1">IF(ISBLANK(INDIRECT(ADDRESS(B17*2+2,3))),"",INDIRECT(ADDRESS(B17*2+2,3)))</f>
        <v>Фортуна</v>
      </c>
      <c r="D17" s="43"/>
      <c r="E17" s="44"/>
      <c r="F17" s="25">
        <v>11</v>
      </c>
      <c r="G17" s="26">
        <v>20</v>
      </c>
      <c r="H17" s="45" t="str">
        <f ca="1">IF(ISBLANK(INDIRECT(ADDRESS(K17*2+2,3))),"",INDIRECT(ADDRESS(K17*2+2,3)))</f>
        <v>Союз</v>
      </c>
      <c r="I17" s="43"/>
      <c r="J17" s="43"/>
      <c r="K17" s="24">
        <v>3</v>
      </c>
      <c r="L17" s="27" t="s">
        <v>6</v>
      </c>
      <c r="M17" s="28"/>
    </row>
    <row r="18" spans="2:13" ht="30" customHeight="1" x14ac:dyDescent="0.25"/>
    <row r="19" spans="2:13" ht="21.75" thickBot="1" x14ac:dyDescent="0.3">
      <c r="B19" s="42" t="s">
        <v>7</v>
      </c>
      <c r="C19" s="42"/>
      <c r="D19" s="42"/>
      <c r="E19" s="42"/>
      <c r="F19" s="42"/>
      <c r="G19" s="42"/>
      <c r="H19" s="42"/>
      <c r="I19" s="42"/>
      <c r="J19" s="42"/>
      <c r="K19" s="42"/>
    </row>
    <row r="20" spans="2:13" ht="19.5" thickBot="1" x14ac:dyDescent="0.3">
      <c r="B20" s="24">
        <v>4</v>
      </c>
      <c r="C20" s="43" t="str">
        <f ca="1">IF(ISBLANK(INDIRECT(ADDRESS(B20*2+2,3))),"",INDIRECT(ADDRESS(B20*2+2,3)))</f>
        <v>Краснодар-1</v>
      </c>
      <c r="D20" s="43"/>
      <c r="E20" s="44"/>
      <c r="F20" s="25">
        <v>14</v>
      </c>
      <c r="G20" s="26">
        <v>17</v>
      </c>
      <c r="H20" s="45" t="str">
        <f ca="1">IF(ISBLANK(INDIRECT(ADDRESS(K20*2+2,3))),"",INDIRECT(ADDRESS(K20*2+2,3)))</f>
        <v>Союз</v>
      </c>
      <c r="I20" s="43"/>
      <c r="J20" s="43"/>
      <c r="K20" s="24">
        <v>3</v>
      </c>
      <c r="L20" s="27" t="s">
        <v>6</v>
      </c>
      <c r="M20" s="28"/>
    </row>
    <row r="21" spans="2:13" ht="19.5" thickBot="1" x14ac:dyDescent="0.3">
      <c r="B21" s="24">
        <v>1</v>
      </c>
      <c r="C21" s="43" t="str">
        <f ca="1">IF(ISBLANK(INDIRECT(ADDRESS(B21*2+2,3))),"",INDIRECT(ADDRESS(B21*2+2,3)))</f>
        <v>МТЕ</v>
      </c>
      <c r="D21" s="43"/>
      <c r="E21" s="44"/>
      <c r="F21" s="25">
        <v>19</v>
      </c>
      <c r="G21" s="26">
        <v>12</v>
      </c>
      <c r="H21" s="45" t="str">
        <f ca="1">IF(ISBLANK(INDIRECT(ADDRESS(K21*2+2,3))),"",INDIRECT(ADDRESS(K21*2+2,3)))</f>
        <v>Фортуна</v>
      </c>
      <c r="I21" s="43"/>
      <c r="J21" s="43"/>
      <c r="K21" s="24">
        <v>2</v>
      </c>
      <c r="L21" s="27" t="s">
        <v>6</v>
      </c>
      <c r="M21" s="28"/>
    </row>
    <row r="22" spans="2:13" ht="30" customHeight="1" x14ac:dyDescent="0.25"/>
    <row r="23" spans="2:13" ht="21.75" thickBot="1" x14ac:dyDescent="0.3">
      <c r="B23" s="42" t="s">
        <v>8</v>
      </c>
      <c r="C23" s="42"/>
      <c r="D23" s="42"/>
      <c r="E23" s="42"/>
      <c r="F23" s="42"/>
      <c r="G23" s="42"/>
      <c r="H23" s="42"/>
      <c r="I23" s="42"/>
      <c r="J23" s="42"/>
      <c r="K23" s="42"/>
    </row>
    <row r="24" spans="2:13" ht="19.5" thickBot="1" x14ac:dyDescent="0.3">
      <c r="B24" s="24">
        <v>2</v>
      </c>
      <c r="C24" s="43" t="str">
        <f ca="1">IF(ISBLANK(INDIRECT(ADDRESS(B24*2+2,3))),"",INDIRECT(ADDRESS(B24*2+2,3)))</f>
        <v>Фортуна</v>
      </c>
      <c r="D24" s="43"/>
      <c r="E24" s="44"/>
      <c r="F24" s="25">
        <v>9</v>
      </c>
      <c r="G24" s="26">
        <v>22</v>
      </c>
      <c r="H24" s="45" t="str">
        <f ca="1">IF(ISBLANK(INDIRECT(ADDRESS(K24*2+2,3))),"",INDIRECT(ADDRESS(K24*2+2,3)))</f>
        <v>Краснодар-1</v>
      </c>
      <c r="I24" s="43"/>
      <c r="J24" s="43"/>
      <c r="K24" s="24">
        <v>4</v>
      </c>
      <c r="L24" s="27" t="s">
        <v>6</v>
      </c>
      <c r="M24" s="28"/>
    </row>
    <row r="25" spans="2:13" ht="19.5" thickBot="1" x14ac:dyDescent="0.3">
      <c r="B25" s="24">
        <v>3</v>
      </c>
      <c r="C25" s="43" t="str">
        <f ca="1">IF(ISBLANK(INDIRECT(ADDRESS(B25*2+2,3))),"",INDIRECT(ADDRESS(B25*2+2,3)))</f>
        <v>Союз</v>
      </c>
      <c r="D25" s="43"/>
      <c r="E25" s="44"/>
      <c r="F25" s="25">
        <v>15</v>
      </c>
      <c r="G25" s="26">
        <v>16</v>
      </c>
      <c r="H25" s="45" t="str">
        <f ca="1">IF(ISBLANK(INDIRECT(ADDRESS(K25*2+2,3))),"",INDIRECT(ADDRESS(K25*2+2,3)))</f>
        <v>МТЕ</v>
      </c>
      <c r="I25" s="43"/>
      <c r="J25" s="43"/>
      <c r="K25" s="24">
        <v>1</v>
      </c>
      <c r="L25" s="27" t="s">
        <v>6</v>
      </c>
      <c r="M25" s="28"/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25" right="0.25" top="0.75" bottom="0.75" header="0.3" footer="0.3"/>
  <pageSetup paperSize="9"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D13" sqref="D13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" customWidth="1"/>
    <col min="14" max="15" width="10.28515625" customWidth="1"/>
  </cols>
  <sheetData>
    <row r="1" spans="2:13" ht="46.5" x14ac:dyDescent="0.25">
      <c r="B1" s="62" t="s">
        <v>18</v>
      </c>
      <c r="C1" s="62"/>
      <c r="D1" s="62"/>
      <c r="E1" s="62"/>
      <c r="F1" s="62"/>
      <c r="G1" s="62"/>
      <c r="H1" s="62"/>
      <c r="I1" s="62"/>
      <c r="J1" s="62"/>
      <c r="K1" s="62"/>
    </row>
    <row r="2" spans="2:13" ht="15.75" thickBot="1" x14ac:dyDescent="0.3"/>
    <row r="3" spans="2:13" ht="15.75" thickBot="1" x14ac:dyDescent="0.3">
      <c r="B3" s="3"/>
      <c r="C3" s="63" t="s">
        <v>0</v>
      </c>
      <c r="D3" s="64"/>
      <c r="E3" s="65"/>
      <c r="F3" s="4">
        <v>1</v>
      </c>
      <c r="G3" s="4">
        <v>2</v>
      </c>
      <c r="H3" s="5">
        <v>3</v>
      </c>
      <c r="I3" s="5">
        <v>4</v>
      </c>
      <c r="J3" s="3" t="s">
        <v>1</v>
      </c>
      <c r="K3" s="4" t="s">
        <v>2</v>
      </c>
      <c r="L3" s="6" t="s">
        <v>3</v>
      </c>
    </row>
    <row r="4" spans="2:13" ht="21" x14ac:dyDescent="0.25">
      <c r="B4" s="66">
        <v>1</v>
      </c>
      <c r="C4" s="67" t="s">
        <v>14</v>
      </c>
      <c r="D4" s="68"/>
      <c r="E4" s="69"/>
      <c r="F4" s="7" t="s">
        <v>4</v>
      </c>
      <c r="G4" s="8" t="str">
        <f ca="1">INDIRECT(ADDRESS(21,6))&amp;":"&amp;INDIRECT(ADDRESS(21,7))</f>
        <v>22:9</v>
      </c>
      <c r="H4" s="8" t="str">
        <f ca="1">INDIRECT(ADDRESS(25,7))&amp;":"&amp;INDIRECT(ADDRESS(25,6))</f>
        <v>14:17</v>
      </c>
      <c r="I4" s="9" t="str">
        <f ca="1">INDIRECT(ADDRESS(16,6))&amp;":"&amp;INDIRECT(ADDRESS(16,7))</f>
        <v>17:14</v>
      </c>
      <c r="J4" s="70">
        <f ca="1">IF(COUNT(F5:I5)=0,"",COUNTIF(F5:I5,"&gt;0")+0.5*COUNTIF(F5:I5,0))</f>
        <v>2</v>
      </c>
      <c r="K4" s="10"/>
      <c r="L4" s="71">
        <v>2</v>
      </c>
    </row>
    <row r="5" spans="2:13" ht="21" x14ac:dyDescent="0.25">
      <c r="B5" s="58"/>
      <c r="C5" s="48"/>
      <c r="D5" s="49"/>
      <c r="E5" s="50"/>
      <c r="F5" s="11" t="s">
        <v>4</v>
      </c>
      <c r="G5" s="12">
        <f ca="1">IF(LEN(INDIRECT(ADDRESS(ROW()-1, COLUMN())))=1,"",INDIRECT(ADDRESS(21,6))-INDIRECT(ADDRESS(21,7)))</f>
        <v>13</v>
      </c>
      <c r="H5" s="12">
        <f ca="1">IF(LEN(INDIRECT(ADDRESS(ROW()-1, COLUMN())))=1,"",INDIRECT(ADDRESS(25,7))-INDIRECT(ADDRESS(25,6)))</f>
        <v>-3</v>
      </c>
      <c r="I5" s="13">
        <f ca="1">IF(LEN(INDIRECT(ADDRESS(ROW()-1, COLUMN())))=1,"",INDIRECT(ADDRESS(16,6))-INDIRECT(ADDRESS(16,7)))</f>
        <v>3</v>
      </c>
      <c r="J5" s="54"/>
      <c r="K5" s="12">
        <f ca="1">IF(COUNT(F5:I5)=0,"",SUM(F5:I5))</f>
        <v>13</v>
      </c>
      <c r="L5" s="56"/>
    </row>
    <row r="6" spans="2:13" ht="21" x14ac:dyDescent="0.25">
      <c r="B6" s="46">
        <v>2</v>
      </c>
      <c r="C6" s="59" t="s">
        <v>15</v>
      </c>
      <c r="D6" s="60"/>
      <c r="E6" s="61"/>
      <c r="F6" s="14" t="str">
        <f ca="1">INDIRECT(ADDRESS(21,7))&amp;":"&amp;INDIRECT(ADDRESS(21,6))</f>
        <v>9:22</v>
      </c>
      <c r="G6" s="15" t="s">
        <v>4</v>
      </c>
      <c r="H6" s="16" t="str">
        <f ca="1">INDIRECT(ADDRESS(17,6))&amp;":"&amp;INDIRECT(ADDRESS(17,7))</f>
        <v>9:22</v>
      </c>
      <c r="I6" s="17" t="str">
        <f ca="1">INDIRECT(ADDRESS(24,6))&amp;":"&amp;INDIRECT(ADDRESS(24,7))</f>
        <v>23:8</v>
      </c>
      <c r="J6" s="54">
        <f ca="1">IF(COUNT(F7:I7)=0,"",COUNTIF(F7:I7,"&gt;0")+0.5*COUNTIF(F7:I7,0))</f>
        <v>1</v>
      </c>
      <c r="K6" s="12"/>
      <c r="L6" s="56">
        <v>3</v>
      </c>
    </row>
    <row r="7" spans="2:13" ht="21" x14ac:dyDescent="0.25">
      <c r="B7" s="58"/>
      <c r="C7" s="59"/>
      <c r="D7" s="60"/>
      <c r="E7" s="61"/>
      <c r="F7" s="18">
        <f ca="1">IF(LEN(INDIRECT(ADDRESS(ROW()-1, COLUMN())))=1,"",INDIRECT(ADDRESS(21,7))-INDIRECT(ADDRESS(21,6)))</f>
        <v>-13</v>
      </c>
      <c r="G7" s="19" t="s">
        <v>4</v>
      </c>
      <c r="H7" s="12">
        <f ca="1">IF(LEN(INDIRECT(ADDRESS(ROW()-1, COLUMN())))=1,"",INDIRECT(ADDRESS(17,6))-INDIRECT(ADDRESS(17,7)))</f>
        <v>-13</v>
      </c>
      <c r="I7" s="13">
        <f ca="1">IF(LEN(INDIRECT(ADDRESS(ROW()-1, COLUMN())))=1,"",INDIRECT(ADDRESS(24,6))-INDIRECT(ADDRESS(24,7)))</f>
        <v>15</v>
      </c>
      <c r="J7" s="54"/>
      <c r="K7" s="30">
        <f ca="1">IF(COUNT(F7:I7)=0,"",SUM(F7:I7))</f>
        <v>-11</v>
      </c>
      <c r="L7" s="56"/>
    </row>
    <row r="8" spans="2:13" ht="21" x14ac:dyDescent="0.25">
      <c r="B8" s="46">
        <v>3</v>
      </c>
      <c r="C8" s="48" t="s">
        <v>16</v>
      </c>
      <c r="D8" s="49"/>
      <c r="E8" s="50"/>
      <c r="F8" s="14" t="str">
        <f ca="1">INDIRECT(ADDRESS(25,6))&amp;":"&amp;INDIRECT(ADDRESS(25,7))</f>
        <v>17:14</v>
      </c>
      <c r="G8" s="16" t="str">
        <f ca="1">INDIRECT(ADDRESS(17,7))&amp;":"&amp;INDIRECT(ADDRESS(17,6))</f>
        <v>22:9</v>
      </c>
      <c r="H8" s="15" t="s">
        <v>4</v>
      </c>
      <c r="I8" s="17" t="str">
        <f ca="1">INDIRECT(ADDRESS(20,7))&amp;":"&amp;INDIRECT(ADDRESS(20,6))</f>
        <v>24:7</v>
      </c>
      <c r="J8" s="54">
        <f ca="1">IF(COUNT(F9:I9)=0,"",COUNTIF(F9:I9,"&gt;0")+0.5*COUNTIF(F9:I9,0))</f>
        <v>3</v>
      </c>
      <c r="K8" s="12"/>
      <c r="L8" s="56">
        <v>1</v>
      </c>
    </row>
    <row r="9" spans="2:13" ht="21" x14ac:dyDescent="0.25">
      <c r="B9" s="58"/>
      <c r="C9" s="48"/>
      <c r="D9" s="49"/>
      <c r="E9" s="50"/>
      <c r="F9" s="18">
        <f ca="1">IF(LEN(INDIRECT(ADDRESS(ROW()-1, COLUMN())))=1,"",INDIRECT(ADDRESS(25,6))-INDIRECT(ADDRESS(25,7)))</f>
        <v>3</v>
      </c>
      <c r="G9" s="12">
        <f ca="1">IF(LEN(INDIRECT(ADDRESS(ROW()-1, COLUMN())))=1,"",INDIRECT(ADDRESS(17,7))-INDIRECT(ADDRESS(17,6)))</f>
        <v>13</v>
      </c>
      <c r="H9" s="19" t="s">
        <v>4</v>
      </c>
      <c r="I9" s="13">
        <f ca="1">IF(LEN(INDIRECT(ADDRESS(ROW()-1, COLUMN())))=1,"",INDIRECT(ADDRESS(20,7))-INDIRECT(ADDRESS(20,6)))</f>
        <v>17</v>
      </c>
      <c r="J9" s="54"/>
      <c r="K9" s="12">
        <f ca="1">IF(COUNT(F9:I9)=0,"",SUM(F9:I9))</f>
        <v>33</v>
      </c>
      <c r="L9" s="56"/>
    </row>
    <row r="10" spans="2:13" ht="21" x14ac:dyDescent="0.25">
      <c r="B10" s="46">
        <v>4</v>
      </c>
      <c r="C10" s="59" t="s">
        <v>17</v>
      </c>
      <c r="D10" s="60"/>
      <c r="E10" s="61"/>
      <c r="F10" s="14" t="str">
        <f ca="1">INDIRECT(ADDRESS(16,7))&amp;":"&amp;INDIRECT(ADDRESS(16,6))</f>
        <v>14:17</v>
      </c>
      <c r="G10" s="16" t="str">
        <f ca="1">INDIRECT(ADDRESS(24,7))&amp;":"&amp;INDIRECT(ADDRESS(24,6))</f>
        <v>8:23</v>
      </c>
      <c r="H10" s="16" t="str">
        <f ca="1">INDIRECT(ADDRESS(20,6))&amp;":"&amp;INDIRECT(ADDRESS(20,7))</f>
        <v>7:24</v>
      </c>
      <c r="I10" s="20" t="s">
        <v>4</v>
      </c>
      <c r="J10" s="54">
        <f ca="1">IF(COUNT(F11:I11)=0,"",COUNTIF(F11:I11,"&gt;0")+0.5*COUNTIF(F11:I11,0))</f>
        <v>0</v>
      </c>
      <c r="K10" s="12"/>
      <c r="L10" s="56">
        <v>4</v>
      </c>
    </row>
    <row r="11" spans="2:13" ht="21.75" thickBot="1" x14ac:dyDescent="0.3">
      <c r="B11" s="47"/>
      <c r="C11" s="72"/>
      <c r="D11" s="73"/>
      <c r="E11" s="74"/>
      <c r="F11" s="21">
        <f ca="1">IF(LEN(INDIRECT(ADDRESS(ROW()-1, COLUMN())))=1,"",INDIRECT(ADDRESS(16,7))-INDIRECT(ADDRESS(16,6)))</f>
        <v>-3</v>
      </c>
      <c r="G11" s="22">
        <f ca="1">IF(LEN(INDIRECT(ADDRESS(ROW()-1, COLUMN())))=1,"",INDIRECT(ADDRESS(24,7))-INDIRECT(ADDRESS(24,6)))</f>
        <v>-15</v>
      </c>
      <c r="H11" s="22">
        <f ca="1">IF(LEN(INDIRECT(ADDRESS(ROW()-1, COLUMN())))=1,"",INDIRECT(ADDRESS(20,6))-INDIRECT(ADDRESS(20,7)))</f>
        <v>-17</v>
      </c>
      <c r="I11" s="23" t="s">
        <v>4</v>
      </c>
      <c r="J11" s="55"/>
      <c r="K11" s="22">
        <f ca="1">IF(COUNT(F11:I11)=0,"",SUM(F11:I11))</f>
        <v>-35</v>
      </c>
      <c r="L11" s="57"/>
    </row>
    <row r="15" spans="2:13" ht="21.75" thickBot="1" x14ac:dyDescent="0.3">
      <c r="B15" s="42" t="s">
        <v>5</v>
      </c>
      <c r="C15" s="42"/>
      <c r="D15" s="42"/>
      <c r="E15" s="42"/>
      <c r="F15" s="42"/>
      <c r="G15" s="42"/>
      <c r="H15" s="42"/>
      <c r="I15" s="42"/>
      <c r="J15" s="42"/>
      <c r="K15" s="42"/>
    </row>
    <row r="16" spans="2:13" ht="19.5" thickBot="1" x14ac:dyDescent="0.3">
      <c r="B16" s="24">
        <v>1</v>
      </c>
      <c r="C16" s="43" t="str">
        <f ca="1">IF(ISBLANK(INDIRECT(ADDRESS(B16*2+2,3))),"",INDIRECT(ADDRESS(B16*2+2,3)))</f>
        <v>СРК-2</v>
      </c>
      <c r="D16" s="43"/>
      <c r="E16" s="44"/>
      <c r="F16" s="25">
        <v>17</v>
      </c>
      <c r="G16" s="26">
        <v>14</v>
      </c>
      <c r="H16" s="45" t="str">
        <f ca="1">IF(ISBLANK(INDIRECT(ADDRESS(K16*2+2,3))),"",INDIRECT(ADDRESS(K16*2+2,3)))</f>
        <v>Полярные зори</v>
      </c>
      <c r="I16" s="43"/>
      <c r="J16" s="43"/>
      <c r="K16" s="24">
        <v>4</v>
      </c>
      <c r="L16" s="27" t="s">
        <v>6</v>
      </c>
      <c r="M16" s="28"/>
    </row>
    <row r="17" spans="2:13" ht="19.5" thickBot="1" x14ac:dyDescent="0.3">
      <c r="B17" s="24">
        <v>2</v>
      </c>
      <c r="C17" s="43" t="str">
        <f ca="1">IF(ISBLANK(INDIRECT(ADDRESS(B17*2+2,3))),"",INDIRECT(ADDRESS(B17*2+2,3)))</f>
        <v>СПб</v>
      </c>
      <c r="D17" s="43"/>
      <c r="E17" s="44"/>
      <c r="F17" s="25">
        <v>9</v>
      </c>
      <c r="G17" s="26">
        <v>22</v>
      </c>
      <c r="H17" s="45" t="str">
        <f ca="1">IF(ISBLANK(INDIRECT(ADDRESS(K17*2+2,3))),"",INDIRECT(ADDRESS(K17*2+2,3)))</f>
        <v>Калуга</v>
      </c>
      <c r="I17" s="43"/>
      <c r="J17" s="43"/>
      <c r="K17" s="24">
        <v>3</v>
      </c>
      <c r="L17" s="27" t="s">
        <v>6</v>
      </c>
      <c r="M17" s="28"/>
    </row>
    <row r="18" spans="2:13" ht="30" customHeight="1" x14ac:dyDescent="0.25"/>
    <row r="19" spans="2:13" ht="21.75" thickBot="1" x14ac:dyDescent="0.3">
      <c r="B19" s="42" t="s">
        <v>7</v>
      </c>
      <c r="C19" s="42"/>
      <c r="D19" s="42"/>
      <c r="E19" s="42"/>
      <c r="F19" s="42"/>
      <c r="G19" s="42"/>
      <c r="H19" s="42"/>
      <c r="I19" s="42"/>
      <c r="J19" s="42"/>
      <c r="K19" s="42"/>
    </row>
    <row r="20" spans="2:13" ht="19.5" thickBot="1" x14ac:dyDescent="0.3">
      <c r="B20" s="24">
        <v>4</v>
      </c>
      <c r="C20" s="43" t="str">
        <f ca="1">IF(ISBLANK(INDIRECT(ADDRESS(B20*2+2,3))),"",INDIRECT(ADDRESS(B20*2+2,3)))</f>
        <v>Полярные зори</v>
      </c>
      <c r="D20" s="43"/>
      <c r="E20" s="44"/>
      <c r="F20" s="25">
        <v>7</v>
      </c>
      <c r="G20" s="26">
        <v>24</v>
      </c>
      <c r="H20" s="45" t="str">
        <f ca="1">IF(ISBLANK(INDIRECT(ADDRESS(K20*2+2,3))),"",INDIRECT(ADDRESS(K20*2+2,3)))</f>
        <v>Калуга</v>
      </c>
      <c r="I20" s="43"/>
      <c r="J20" s="43"/>
      <c r="K20" s="24">
        <v>3</v>
      </c>
      <c r="L20" s="27" t="s">
        <v>6</v>
      </c>
      <c r="M20" s="28"/>
    </row>
    <row r="21" spans="2:13" ht="19.5" thickBot="1" x14ac:dyDescent="0.3">
      <c r="B21" s="24">
        <v>1</v>
      </c>
      <c r="C21" s="43" t="str">
        <f ca="1">IF(ISBLANK(INDIRECT(ADDRESS(B21*2+2,3))),"",INDIRECT(ADDRESS(B21*2+2,3)))</f>
        <v>СРК-2</v>
      </c>
      <c r="D21" s="43"/>
      <c r="E21" s="44"/>
      <c r="F21" s="25">
        <v>22</v>
      </c>
      <c r="G21" s="26">
        <v>9</v>
      </c>
      <c r="H21" s="45" t="str">
        <f ca="1">IF(ISBLANK(INDIRECT(ADDRESS(K21*2+2,3))),"",INDIRECT(ADDRESS(K21*2+2,3)))</f>
        <v>СПб</v>
      </c>
      <c r="I21" s="43"/>
      <c r="J21" s="43"/>
      <c r="K21" s="24">
        <v>2</v>
      </c>
      <c r="L21" s="27" t="s">
        <v>6</v>
      </c>
      <c r="M21" s="28"/>
    </row>
    <row r="22" spans="2:13" ht="30" customHeight="1" x14ac:dyDescent="0.25"/>
    <row r="23" spans="2:13" ht="21.75" thickBot="1" x14ac:dyDescent="0.3">
      <c r="B23" s="42" t="s">
        <v>8</v>
      </c>
      <c r="C23" s="42"/>
      <c r="D23" s="42"/>
      <c r="E23" s="42"/>
      <c r="F23" s="42"/>
      <c r="G23" s="42"/>
      <c r="H23" s="42"/>
      <c r="I23" s="42"/>
      <c r="J23" s="42"/>
      <c r="K23" s="42"/>
    </row>
    <row r="24" spans="2:13" ht="19.5" thickBot="1" x14ac:dyDescent="0.3">
      <c r="B24" s="24">
        <v>2</v>
      </c>
      <c r="C24" s="43" t="str">
        <f ca="1">IF(ISBLANK(INDIRECT(ADDRESS(B24*2+2,3))),"",INDIRECT(ADDRESS(B24*2+2,3)))</f>
        <v>СПб</v>
      </c>
      <c r="D24" s="43"/>
      <c r="E24" s="44"/>
      <c r="F24" s="25">
        <v>23</v>
      </c>
      <c r="G24" s="26">
        <v>8</v>
      </c>
      <c r="H24" s="45" t="str">
        <f ca="1">IF(ISBLANK(INDIRECT(ADDRESS(K24*2+2,3))),"",INDIRECT(ADDRESS(K24*2+2,3)))</f>
        <v>Полярные зори</v>
      </c>
      <c r="I24" s="43"/>
      <c r="J24" s="43"/>
      <c r="K24" s="24">
        <v>4</v>
      </c>
      <c r="L24" s="27" t="s">
        <v>6</v>
      </c>
      <c r="M24" s="28"/>
    </row>
    <row r="25" spans="2:13" ht="19.5" thickBot="1" x14ac:dyDescent="0.3">
      <c r="B25" s="24">
        <v>3</v>
      </c>
      <c r="C25" s="43" t="str">
        <f ca="1">IF(ISBLANK(INDIRECT(ADDRESS(B25*2+2,3))),"",INDIRECT(ADDRESS(B25*2+2,3)))</f>
        <v>Калуга</v>
      </c>
      <c r="D25" s="43"/>
      <c r="E25" s="44"/>
      <c r="F25" s="25">
        <v>17</v>
      </c>
      <c r="G25" s="26">
        <v>14</v>
      </c>
      <c r="H25" s="45" t="str">
        <f ca="1">IF(ISBLANK(INDIRECT(ADDRESS(K25*2+2,3))),"",INDIRECT(ADDRESS(K25*2+2,3)))</f>
        <v>СРК-2</v>
      </c>
      <c r="I25" s="43"/>
      <c r="J25" s="43"/>
      <c r="K25" s="24">
        <v>1</v>
      </c>
      <c r="L25" s="27" t="s">
        <v>6</v>
      </c>
      <c r="M25" s="28"/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25" right="0.25" top="0.75" bottom="0.75" header="0.3" footer="0.3"/>
  <pageSetup paperSize="9" scale="8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O15" sqref="O15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2" customWidth="1"/>
    <col min="14" max="15" width="10.28515625" customWidth="1"/>
  </cols>
  <sheetData>
    <row r="1" spans="2:13" ht="46.5" x14ac:dyDescent="0.25">
      <c r="B1" s="62" t="s">
        <v>19</v>
      </c>
      <c r="C1" s="62"/>
      <c r="D1" s="62"/>
      <c r="E1" s="62"/>
      <c r="F1" s="62"/>
      <c r="G1" s="62"/>
      <c r="H1" s="62"/>
      <c r="I1" s="62"/>
      <c r="J1" s="62"/>
      <c r="K1" s="62"/>
    </row>
    <row r="2" spans="2:13" ht="15.75" thickBot="1" x14ac:dyDescent="0.3"/>
    <row r="3" spans="2:13" ht="15.75" thickBot="1" x14ac:dyDescent="0.3">
      <c r="B3" s="3"/>
      <c r="C3" s="63" t="s">
        <v>0</v>
      </c>
      <c r="D3" s="64"/>
      <c r="E3" s="65"/>
      <c r="F3" s="4">
        <v>1</v>
      </c>
      <c r="G3" s="4">
        <v>2</v>
      </c>
      <c r="H3" s="5">
        <v>3</v>
      </c>
      <c r="I3" s="5">
        <v>4</v>
      </c>
      <c r="J3" s="3" t="s">
        <v>1</v>
      </c>
      <c r="K3" s="4" t="s">
        <v>2</v>
      </c>
      <c r="L3" s="6" t="s">
        <v>3</v>
      </c>
    </row>
    <row r="4" spans="2:13" ht="21" x14ac:dyDescent="0.25">
      <c r="B4" s="66">
        <v>1</v>
      </c>
      <c r="C4" s="67" t="s">
        <v>20</v>
      </c>
      <c r="D4" s="68"/>
      <c r="E4" s="69"/>
      <c r="F4" s="7" t="s">
        <v>4</v>
      </c>
      <c r="G4" s="8" t="str">
        <f ca="1">INDIRECT(ADDRESS(21,6))&amp;":"&amp;INDIRECT(ADDRESS(21,7))</f>
        <v>24:7</v>
      </c>
      <c r="H4" s="8" t="str">
        <f ca="1">INDIRECT(ADDRESS(25,7))&amp;":"&amp;INDIRECT(ADDRESS(25,6))</f>
        <v>31:0</v>
      </c>
      <c r="I4" s="9" t="str">
        <f ca="1">INDIRECT(ADDRESS(16,6))&amp;":"&amp;INDIRECT(ADDRESS(16,7))</f>
        <v>24:7</v>
      </c>
      <c r="J4" s="70">
        <f ca="1">IF(COUNT(F5:I5)=0,"",COUNTIF(F5:I5,"&gt;0")+0.5*COUNTIF(F5:I5,0))</f>
        <v>3</v>
      </c>
      <c r="K4" s="10"/>
      <c r="L4" s="71">
        <v>1</v>
      </c>
    </row>
    <row r="5" spans="2:13" ht="21" x14ac:dyDescent="0.25">
      <c r="B5" s="58"/>
      <c r="C5" s="48"/>
      <c r="D5" s="49"/>
      <c r="E5" s="50"/>
      <c r="F5" s="11" t="s">
        <v>4</v>
      </c>
      <c r="G5" s="12">
        <f ca="1">IF(LEN(INDIRECT(ADDRESS(ROW()-1, COLUMN())))=1,"",INDIRECT(ADDRESS(21,6))-INDIRECT(ADDRESS(21,7)))</f>
        <v>17</v>
      </c>
      <c r="H5" s="12">
        <f ca="1">IF(LEN(INDIRECT(ADDRESS(ROW()-1, COLUMN())))=1,"",INDIRECT(ADDRESS(25,7))-INDIRECT(ADDRESS(25,6)))</f>
        <v>31</v>
      </c>
      <c r="I5" s="13">
        <f ca="1">IF(LEN(INDIRECT(ADDRESS(ROW()-1, COLUMN())))=1,"",INDIRECT(ADDRESS(16,6))-INDIRECT(ADDRESS(16,7)))</f>
        <v>17</v>
      </c>
      <c r="J5" s="54"/>
      <c r="K5" s="12">
        <f ca="1">IF(COUNT(F5:I5)=0,"",SUM(F5:I5))</f>
        <v>65</v>
      </c>
      <c r="L5" s="56"/>
    </row>
    <row r="6" spans="2:13" ht="21" x14ac:dyDescent="0.25">
      <c r="B6" s="46">
        <v>2</v>
      </c>
      <c r="C6" s="48" t="s">
        <v>21</v>
      </c>
      <c r="D6" s="49"/>
      <c r="E6" s="50"/>
      <c r="F6" s="14" t="str">
        <f ca="1">INDIRECT(ADDRESS(21,7))&amp;":"&amp;INDIRECT(ADDRESS(21,6))</f>
        <v>7:24</v>
      </c>
      <c r="G6" s="15" t="s">
        <v>4</v>
      </c>
      <c r="H6" s="16" t="str">
        <f ca="1">INDIRECT(ADDRESS(17,6))&amp;":"&amp;INDIRECT(ADDRESS(17,7))</f>
        <v>18:13</v>
      </c>
      <c r="I6" s="17" t="str">
        <f ca="1">INDIRECT(ADDRESS(24,6))&amp;":"&amp;INDIRECT(ADDRESS(24,7))</f>
        <v>19:12</v>
      </c>
      <c r="J6" s="54">
        <f ca="1">IF(COUNT(F7:I7)=0,"",COUNTIF(F7:I7,"&gt;0")+0.5*COUNTIF(F7:I7,0))</f>
        <v>2</v>
      </c>
      <c r="K6" s="12"/>
      <c r="L6" s="56">
        <v>2</v>
      </c>
    </row>
    <row r="7" spans="2:13" ht="21" x14ac:dyDescent="0.25">
      <c r="B7" s="58"/>
      <c r="C7" s="48"/>
      <c r="D7" s="49"/>
      <c r="E7" s="50"/>
      <c r="F7" s="18">
        <f ca="1">IF(LEN(INDIRECT(ADDRESS(ROW()-1, COLUMN())))=1,"",INDIRECT(ADDRESS(21,7))-INDIRECT(ADDRESS(21,6)))</f>
        <v>-17</v>
      </c>
      <c r="G7" s="19" t="s">
        <v>4</v>
      </c>
      <c r="H7" s="12">
        <f ca="1">IF(LEN(INDIRECT(ADDRESS(ROW()-1, COLUMN())))=1,"",INDIRECT(ADDRESS(17,6))-INDIRECT(ADDRESS(17,7)))</f>
        <v>5</v>
      </c>
      <c r="I7" s="13">
        <f ca="1">IF(LEN(INDIRECT(ADDRESS(ROW()-1, COLUMN())))=1,"",INDIRECT(ADDRESS(24,6))-INDIRECT(ADDRESS(24,7)))</f>
        <v>7</v>
      </c>
      <c r="J7" s="54"/>
      <c r="K7" s="12">
        <f ca="1">IF(COUNT(F7:I7)=0,"",SUM(F7:I7))</f>
        <v>-5</v>
      </c>
      <c r="L7" s="56"/>
    </row>
    <row r="8" spans="2:13" ht="21" x14ac:dyDescent="0.25">
      <c r="B8" s="46">
        <v>3</v>
      </c>
      <c r="C8" s="59" t="s">
        <v>22</v>
      </c>
      <c r="D8" s="60"/>
      <c r="E8" s="61"/>
      <c r="F8" s="14" t="str">
        <f ca="1">INDIRECT(ADDRESS(25,6))&amp;":"&amp;INDIRECT(ADDRESS(25,7))</f>
        <v>0:31</v>
      </c>
      <c r="G8" s="16" t="str">
        <f ca="1">INDIRECT(ADDRESS(17,7))&amp;":"&amp;INDIRECT(ADDRESS(17,6))</f>
        <v>13:18</v>
      </c>
      <c r="H8" s="15" t="s">
        <v>4</v>
      </c>
      <c r="I8" s="17" t="str">
        <f ca="1">INDIRECT(ADDRESS(20,7))&amp;":"&amp;INDIRECT(ADDRESS(20,6))</f>
        <v>4:27</v>
      </c>
      <c r="J8" s="54">
        <f ca="1">IF(COUNT(F9:I9)=0,"",COUNTIF(F9:I9,"&gt;0")+0.5*COUNTIF(F9:I9,0))</f>
        <v>0</v>
      </c>
      <c r="K8" s="12"/>
      <c r="L8" s="56">
        <v>4</v>
      </c>
    </row>
    <row r="9" spans="2:13" ht="21" x14ac:dyDescent="0.25">
      <c r="B9" s="58"/>
      <c r="C9" s="59"/>
      <c r="D9" s="60"/>
      <c r="E9" s="61"/>
      <c r="F9" s="18">
        <f ca="1">IF(LEN(INDIRECT(ADDRESS(ROW()-1, COLUMN())))=1,"",INDIRECT(ADDRESS(25,6))-INDIRECT(ADDRESS(25,7)))</f>
        <v>-31</v>
      </c>
      <c r="G9" s="12">
        <f ca="1">IF(LEN(INDIRECT(ADDRESS(ROW()-1, COLUMN())))=1,"",INDIRECT(ADDRESS(17,7))-INDIRECT(ADDRESS(17,6)))</f>
        <v>-5</v>
      </c>
      <c r="H9" s="19" t="s">
        <v>4</v>
      </c>
      <c r="I9" s="13">
        <f ca="1">IF(LEN(INDIRECT(ADDRESS(ROW()-1, COLUMN())))=1,"",INDIRECT(ADDRESS(20,7))-INDIRECT(ADDRESS(20,6)))</f>
        <v>-23</v>
      </c>
      <c r="J9" s="54"/>
      <c r="K9" s="12">
        <f ca="1">IF(COUNT(F9:I9)=0,"",SUM(F9:I9))</f>
        <v>-59</v>
      </c>
      <c r="L9" s="56"/>
    </row>
    <row r="10" spans="2:13" ht="21" x14ac:dyDescent="0.25">
      <c r="B10" s="46">
        <v>4</v>
      </c>
      <c r="C10" s="48" t="s">
        <v>23</v>
      </c>
      <c r="D10" s="49"/>
      <c r="E10" s="50"/>
      <c r="F10" s="14" t="str">
        <f ca="1">INDIRECT(ADDRESS(16,7))&amp;":"&amp;INDIRECT(ADDRESS(16,6))</f>
        <v>7:24</v>
      </c>
      <c r="G10" s="16" t="str">
        <f ca="1">INDIRECT(ADDRESS(24,7))&amp;":"&amp;INDIRECT(ADDRESS(24,6))</f>
        <v>12:19</v>
      </c>
      <c r="H10" s="16" t="str">
        <f ca="1">INDIRECT(ADDRESS(20,6))&amp;":"&amp;INDIRECT(ADDRESS(20,7))</f>
        <v>27:4</v>
      </c>
      <c r="I10" s="20" t="s">
        <v>4</v>
      </c>
      <c r="J10" s="54">
        <f ca="1">IF(COUNT(F11:I11)=0,"",COUNTIF(F11:I11,"&gt;0")+0.5*COUNTIF(F11:I11,0))</f>
        <v>1</v>
      </c>
      <c r="K10" s="12"/>
      <c r="L10" s="56">
        <v>3</v>
      </c>
    </row>
    <row r="11" spans="2:13" ht="21.75" thickBot="1" x14ac:dyDescent="0.3">
      <c r="B11" s="47"/>
      <c r="C11" s="51"/>
      <c r="D11" s="52"/>
      <c r="E11" s="53"/>
      <c r="F11" s="21">
        <f ca="1">IF(LEN(INDIRECT(ADDRESS(ROW()-1, COLUMN())))=1,"",INDIRECT(ADDRESS(16,7))-INDIRECT(ADDRESS(16,6)))</f>
        <v>-17</v>
      </c>
      <c r="G11" s="22">
        <f ca="1">IF(LEN(INDIRECT(ADDRESS(ROW()-1, COLUMN())))=1,"",INDIRECT(ADDRESS(24,7))-INDIRECT(ADDRESS(24,6)))</f>
        <v>-7</v>
      </c>
      <c r="H11" s="22">
        <f ca="1">IF(LEN(INDIRECT(ADDRESS(ROW()-1, COLUMN())))=1,"",INDIRECT(ADDRESS(20,6))-INDIRECT(ADDRESS(20,7)))</f>
        <v>23</v>
      </c>
      <c r="I11" s="23" t="s">
        <v>4</v>
      </c>
      <c r="J11" s="55"/>
      <c r="K11" s="31">
        <f ca="1">IF(COUNT(F11:I11)=0,"",SUM(F11:I11))</f>
        <v>-1</v>
      </c>
      <c r="L11" s="57"/>
    </row>
    <row r="15" spans="2:13" ht="21.75" thickBot="1" x14ac:dyDescent="0.3">
      <c r="B15" s="42" t="s">
        <v>5</v>
      </c>
      <c r="C15" s="42"/>
      <c r="D15" s="42"/>
      <c r="E15" s="42"/>
      <c r="F15" s="42"/>
      <c r="G15" s="42"/>
      <c r="H15" s="42"/>
      <c r="I15" s="42"/>
      <c r="J15" s="42"/>
      <c r="K15" s="42"/>
    </row>
    <row r="16" spans="2:13" ht="19.5" thickBot="1" x14ac:dyDescent="0.3">
      <c r="B16" s="24">
        <v>1</v>
      </c>
      <c r="C16" s="43" t="str">
        <f ca="1">IF(ISBLANK(INDIRECT(ADDRESS(B16*2+2,3))),"",INDIRECT(ADDRESS(B16*2+2,3)))</f>
        <v>Сокол</v>
      </c>
      <c r="D16" s="43"/>
      <c r="E16" s="44"/>
      <c r="F16" s="25">
        <v>24</v>
      </c>
      <c r="G16" s="26">
        <v>7</v>
      </c>
      <c r="H16" s="45" t="str">
        <f ca="1">IF(ISBLANK(INDIRECT(ADDRESS(K16*2+2,3))),"",INDIRECT(ADDRESS(K16*2+2,3)))</f>
        <v>Краснодар-2</v>
      </c>
      <c r="I16" s="43"/>
      <c r="J16" s="43"/>
      <c r="K16" s="24">
        <v>4</v>
      </c>
      <c r="L16" s="27" t="s">
        <v>6</v>
      </c>
      <c r="M16" s="28"/>
    </row>
    <row r="17" spans="2:13" ht="19.5" thickBot="1" x14ac:dyDescent="0.3">
      <c r="B17" s="24">
        <v>2</v>
      </c>
      <c r="C17" s="43" t="str">
        <f ca="1">IF(ISBLANK(INDIRECT(ADDRESS(B17*2+2,3))),"",INDIRECT(ADDRESS(B17*2+2,3)))</f>
        <v>СРК-1</v>
      </c>
      <c r="D17" s="43"/>
      <c r="E17" s="44"/>
      <c r="F17" s="25">
        <v>18</v>
      </c>
      <c r="G17" s="26">
        <v>13</v>
      </c>
      <c r="H17" s="45" t="str">
        <f ca="1">IF(ISBLANK(INDIRECT(ADDRESS(K17*2+2,3))),"",INDIRECT(ADDRESS(K17*2+2,3)))</f>
        <v>Томск</v>
      </c>
      <c r="I17" s="43"/>
      <c r="J17" s="43"/>
      <c r="K17" s="24">
        <v>3</v>
      </c>
      <c r="L17" s="27" t="s">
        <v>6</v>
      </c>
      <c r="M17" s="28"/>
    </row>
    <row r="18" spans="2:13" ht="30" customHeight="1" x14ac:dyDescent="0.25"/>
    <row r="19" spans="2:13" ht="21.75" thickBot="1" x14ac:dyDescent="0.3">
      <c r="B19" s="42" t="s">
        <v>7</v>
      </c>
      <c r="C19" s="42"/>
      <c r="D19" s="42"/>
      <c r="E19" s="42"/>
      <c r="F19" s="42"/>
      <c r="G19" s="42"/>
      <c r="H19" s="42"/>
      <c r="I19" s="42"/>
      <c r="J19" s="42"/>
      <c r="K19" s="42"/>
    </row>
    <row r="20" spans="2:13" ht="19.5" thickBot="1" x14ac:dyDescent="0.3">
      <c r="B20" s="24">
        <v>4</v>
      </c>
      <c r="C20" s="43" t="str">
        <f ca="1">IF(ISBLANK(INDIRECT(ADDRESS(B20*2+2,3))),"",INDIRECT(ADDRESS(B20*2+2,3)))</f>
        <v>Краснодар-2</v>
      </c>
      <c r="D20" s="43"/>
      <c r="E20" s="44"/>
      <c r="F20" s="25">
        <v>27</v>
      </c>
      <c r="G20" s="26">
        <v>4</v>
      </c>
      <c r="H20" s="45" t="str">
        <f ca="1">IF(ISBLANK(INDIRECT(ADDRESS(K20*2+2,3))),"",INDIRECT(ADDRESS(K20*2+2,3)))</f>
        <v>Томск</v>
      </c>
      <c r="I20" s="43"/>
      <c r="J20" s="43"/>
      <c r="K20" s="24">
        <v>3</v>
      </c>
      <c r="L20" s="27" t="s">
        <v>6</v>
      </c>
      <c r="M20" s="28"/>
    </row>
    <row r="21" spans="2:13" ht="19.5" thickBot="1" x14ac:dyDescent="0.3">
      <c r="B21" s="24">
        <v>1</v>
      </c>
      <c r="C21" s="43" t="str">
        <f ca="1">IF(ISBLANK(INDIRECT(ADDRESS(B21*2+2,3))),"",INDIRECT(ADDRESS(B21*2+2,3)))</f>
        <v>Сокол</v>
      </c>
      <c r="D21" s="43"/>
      <c r="E21" s="44"/>
      <c r="F21" s="25">
        <v>24</v>
      </c>
      <c r="G21" s="26">
        <v>7</v>
      </c>
      <c r="H21" s="45" t="str">
        <f ca="1">IF(ISBLANK(INDIRECT(ADDRESS(K21*2+2,3))),"",INDIRECT(ADDRESS(K21*2+2,3)))</f>
        <v>СРК-1</v>
      </c>
      <c r="I21" s="43"/>
      <c r="J21" s="43"/>
      <c r="K21" s="24">
        <v>2</v>
      </c>
      <c r="L21" s="27" t="s">
        <v>6</v>
      </c>
      <c r="M21" s="28"/>
    </row>
    <row r="22" spans="2:13" ht="30" customHeight="1" x14ac:dyDescent="0.25"/>
    <row r="23" spans="2:13" ht="21.75" thickBot="1" x14ac:dyDescent="0.3">
      <c r="B23" s="42" t="s">
        <v>8</v>
      </c>
      <c r="C23" s="42"/>
      <c r="D23" s="42"/>
      <c r="E23" s="42"/>
      <c r="F23" s="42"/>
      <c r="G23" s="42"/>
      <c r="H23" s="42"/>
      <c r="I23" s="42"/>
      <c r="J23" s="42"/>
      <c r="K23" s="42"/>
    </row>
    <row r="24" spans="2:13" ht="19.5" thickBot="1" x14ac:dyDescent="0.3">
      <c r="B24" s="24">
        <v>2</v>
      </c>
      <c r="C24" s="43" t="str">
        <f ca="1">IF(ISBLANK(INDIRECT(ADDRESS(B24*2+2,3))),"",INDIRECT(ADDRESS(B24*2+2,3)))</f>
        <v>СРК-1</v>
      </c>
      <c r="D24" s="43"/>
      <c r="E24" s="44"/>
      <c r="F24" s="25">
        <v>19</v>
      </c>
      <c r="G24" s="26">
        <v>12</v>
      </c>
      <c r="H24" s="45" t="str">
        <f ca="1">IF(ISBLANK(INDIRECT(ADDRESS(K24*2+2,3))),"",INDIRECT(ADDRESS(K24*2+2,3)))</f>
        <v>Краснодар-2</v>
      </c>
      <c r="I24" s="43"/>
      <c r="J24" s="43"/>
      <c r="K24" s="24">
        <v>4</v>
      </c>
      <c r="L24" s="27" t="s">
        <v>6</v>
      </c>
      <c r="M24" s="28"/>
    </row>
    <row r="25" spans="2:13" ht="19.5" thickBot="1" x14ac:dyDescent="0.3">
      <c r="B25" s="24">
        <v>3</v>
      </c>
      <c r="C25" s="43" t="str">
        <f ca="1">IF(ISBLANK(INDIRECT(ADDRESS(B25*2+2,3))),"",INDIRECT(ADDRESS(B25*2+2,3)))</f>
        <v>Томск</v>
      </c>
      <c r="D25" s="43"/>
      <c r="E25" s="44"/>
      <c r="F25" s="25">
        <v>0</v>
      </c>
      <c r="G25" s="26">
        <v>31</v>
      </c>
      <c r="H25" s="45" t="str">
        <f ca="1">IF(ISBLANK(INDIRECT(ADDRESS(K25*2+2,3))),"",INDIRECT(ADDRESS(K25*2+2,3)))</f>
        <v>Сокол</v>
      </c>
      <c r="I25" s="43"/>
      <c r="J25" s="43"/>
      <c r="K25" s="24">
        <v>1</v>
      </c>
      <c r="L25" s="27" t="s">
        <v>6</v>
      </c>
      <c r="M25" s="28"/>
    </row>
  </sheetData>
  <mergeCells count="33">
    <mergeCell ref="L4:L5"/>
    <mergeCell ref="B1:K1"/>
    <mergeCell ref="C3:E3"/>
    <mergeCell ref="B4:B5"/>
    <mergeCell ref="C4:E5"/>
    <mergeCell ref="J4:J5"/>
    <mergeCell ref="L10:L11"/>
    <mergeCell ref="B15:K15"/>
    <mergeCell ref="C16:E16"/>
    <mergeCell ref="H16:J16"/>
    <mergeCell ref="B6:B7"/>
    <mergeCell ref="C6:E7"/>
    <mergeCell ref="J6:J7"/>
    <mergeCell ref="L6:L7"/>
    <mergeCell ref="B8:B9"/>
    <mergeCell ref="C8:E9"/>
    <mergeCell ref="J8:J9"/>
    <mergeCell ref="L8:L9"/>
    <mergeCell ref="C21:E21"/>
    <mergeCell ref="H21:J21"/>
    <mergeCell ref="B10:B11"/>
    <mergeCell ref="C10:E11"/>
    <mergeCell ref="J10:J11"/>
    <mergeCell ref="C17:E17"/>
    <mergeCell ref="H17:J17"/>
    <mergeCell ref="B19:K19"/>
    <mergeCell ref="C20:E20"/>
    <mergeCell ref="H20:J20"/>
    <mergeCell ref="B23:K23"/>
    <mergeCell ref="C24:E24"/>
    <mergeCell ref="H24:J24"/>
    <mergeCell ref="C25:E25"/>
    <mergeCell ref="H25:J25"/>
  </mergeCells>
  <pageMargins left="0.25" right="0.25" top="0.75" bottom="0.75" header="0.3" footer="0.3"/>
  <pageSetup paperSize="9" scale="8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workbookViewId="0">
      <selection activeCell="R19" sqref="R19"/>
    </sheetView>
  </sheetViews>
  <sheetFormatPr defaultRowHeight="15" x14ac:dyDescent="0.25"/>
  <cols>
    <col min="1" max="1" width="9.140625" style="1"/>
    <col min="2" max="15" width="9.140625" style="32" customWidth="1"/>
    <col min="16" max="16384" width="9.140625" style="32"/>
  </cols>
  <sheetData>
    <row r="1" spans="1:13" ht="31.5" x14ac:dyDescent="0.25">
      <c r="B1" s="79" t="s">
        <v>30</v>
      </c>
      <c r="C1" s="79"/>
      <c r="D1" s="79"/>
      <c r="E1" s="79"/>
      <c r="F1" s="79"/>
      <c r="G1" s="79"/>
      <c r="H1" s="79"/>
      <c r="I1" s="79"/>
      <c r="J1" s="79"/>
      <c r="K1" s="79"/>
    </row>
    <row r="2" spans="1:13" ht="15" customHeight="1" x14ac:dyDescent="0.25">
      <c r="C2" s="33"/>
    </row>
    <row r="3" spans="1:13" ht="15" customHeight="1" x14ac:dyDescent="0.25">
      <c r="C3" s="33"/>
    </row>
    <row r="4" spans="1:13" ht="18.75" x14ac:dyDescent="0.25">
      <c r="A4" s="1" t="s">
        <v>25</v>
      </c>
      <c r="B4" s="76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Краснодар-1</v>
      </c>
      <c r="C4" s="77"/>
      <c r="D4" s="34">
        <v>12</v>
      </c>
      <c r="E4" s="35"/>
    </row>
    <row r="5" spans="1:13" ht="15" customHeight="1" x14ac:dyDescent="0.25">
      <c r="A5" s="1">
        <v>1</v>
      </c>
      <c r="C5" s="33"/>
      <c r="E5" s="36"/>
    </row>
    <row r="6" spans="1:13" ht="18.75" x14ac:dyDescent="0.25">
      <c r="B6" s="27" t="s">
        <v>6</v>
      </c>
      <c r="C6" s="41" t="s">
        <v>32</v>
      </c>
      <c r="E6" s="37"/>
      <c r="F6" s="75" t="str">
        <f ca="1">IF(ISBLANK(D4),"",IF(D4&gt;D8,B4,B8))</f>
        <v>Краснодар-2</v>
      </c>
      <c r="G6" s="77"/>
      <c r="H6" s="34">
        <v>12</v>
      </c>
      <c r="I6" s="35"/>
    </row>
    <row r="7" spans="1:13" ht="15" customHeight="1" x14ac:dyDescent="0.25">
      <c r="C7" s="33"/>
      <c r="E7" s="37"/>
      <c r="I7" s="36"/>
    </row>
    <row r="8" spans="1:13" ht="18.75" x14ac:dyDescent="0.25">
      <c r="A8" s="1" t="s">
        <v>27</v>
      </c>
      <c r="B8" s="76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Краснодар-2</v>
      </c>
      <c r="C8" s="77"/>
      <c r="D8" s="34">
        <v>19</v>
      </c>
      <c r="E8" s="38"/>
      <c r="I8" s="37"/>
    </row>
    <row r="9" spans="1:13" ht="15" customHeight="1" x14ac:dyDescent="0.25">
      <c r="A9" s="1">
        <v>3</v>
      </c>
      <c r="C9" s="33"/>
      <c r="I9" s="37"/>
    </row>
    <row r="10" spans="1:13" ht="18.75" x14ac:dyDescent="0.25">
      <c r="C10" s="33"/>
      <c r="F10" s="27" t="s">
        <v>6</v>
      </c>
      <c r="H10" s="33"/>
      <c r="I10" s="37"/>
      <c r="J10" s="75" t="str">
        <f ca="1">IF(ISBLANK(H6),"",IF(H6&gt;H14,F6,F14))</f>
        <v>СРК-1</v>
      </c>
      <c r="K10" s="76"/>
      <c r="L10" s="34">
        <v>12</v>
      </c>
      <c r="M10" s="35"/>
    </row>
    <row r="11" spans="1:13" ht="15" customHeight="1" x14ac:dyDescent="0.25">
      <c r="C11" s="33"/>
      <c r="I11" s="37"/>
      <c r="M11" s="36"/>
    </row>
    <row r="12" spans="1:13" ht="18.75" x14ac:dyDescent="0.25">
      <c r="A12" s="1" t="s">
        <v>27</v>
      </c>
      <c r="B12" s="76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СРК-1</v>
      </c>
      <c r="C12" s="77"/>
      <c r="D12" s="34">
        <v>17</v>
      </c>
      <c r="E12" s="35"/>
      <c r="I12" s="37"/>
      <c r="M12" s="37"/>
    </row>
    <row r="13" spans="1:13" ht="15" customHeight="1" x14ac:dyDescent="0.25">
      <c r="A13" s="1">
        <v>2</v>
      </c>
      <c r="C13" s="33"/>
      <c r="E13" s="36"/>
      <c r="I13" s="37"/>
      <c r="M13" s="37"/>
    </row>
    <row r="14" spans="1:13" ht="18.75" x14ac:dyDescent="0.25">
      <c r="B14" s="27" t="s">
        <v>6</v>
      </c>
      <c r="C14" s="33" t="s">
        <v>33</v>
      </c>
      <c r="E14" s="37"/>
      <c r="F14" s="75" t="str">
        <f ca="1">IF(ISBLANK(D12),"",IF(D12&gt;D16,B12,B16))</f>
        <v>СРК-1</v>
      </c>
      <c r="G14" s="77"/>
      <c r="H14" s="34">
        <v>19</v>
      </c>
      <c r="I14" s="38"/>
      <c r="M14" s="37"/>
    </row>
    <row r="15" spans="1:13" ht="15" customHeight="1" x14ac:dyDescent="0.25">
      <c r="E15" s="37"/>
      <c r="M15" s="37"/>
    </row>
    <row r="16" spans="1:13" ht="18.75" x14ac:dyDescent="0.25">
      <c r="A16" s="1" t="s">
        <v>26</v>
      </c>
      <c r="B16" s="76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СРК-2</v>
      </c>
      <c r="C16" s="77"/>
      <c r="D16" s="34">
        <v>4</v>
      </c>
      <c r="E16" s="38"/>
      <c r="M16" s="37"/>
    </row>
    <row r="17" spans="1:15" ht="15" customHeight="1" x14ac:dyDescent="0.25">
      <c r="A17" s="1">
        <v>2</v>
      </c>
      <c r="M17" s="37"/>
    </row>
    <row r="18" spans="1:15" ht="18.75" x14ac:dyDescent="0.25">
      <c r="B18" s="27"/>
      <c r="J18" s="27" t="s">
        <v>6</v>
      </c>
      <c r="L18" s="33"/>
      <c r="M18" s="37"/>
      <c r="N18" s="80" t="str">
        <f ca="1">IF(ISBLANK(L10),"",IF(L10&gt;L26,J10,J26))</f>
        <v>Сокол</v>
      </c>
      <c r="O18" s="81"/>
    </row>
    <row r="19" spans="1:15" ht="15" customHeight="1" x14ac:dyDescent="0.25">
      <c r="M19" s="37"/>
    </row>
    <row r="20" spans="1:15" ht="18.75" x14ac:dyDescent="0.25">
      <c r="A20" s="1" t="s">
        <v>27</v>
      </c>
      <c r="B20" s="76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Сокол</v>
      </c>
      <c r="C20" s="77"/>
      <c r="D20" s="34">
        <v>20</v>
      </c>
      <c r="E20" s="35"/>
      <c r="M20" s="37"/>
    </row>
    <row r="21" spans="1:15" ht="15" customHeight="1" x14ac:dyDescent="0.25">
      <c r="A21" s="1">
        <v>1</v>
      </c>
      <c r="E21" s="36"/>
      <c r="M21" s="37"/>
    </row>
    <row r="22" spans="1:15" ht="18.75" x14ac:dyDescent="0.25">
      <c r="B22" s="27" t="s">
        <v>6</v>
      </c>
      <c r="C22" s="33" t="s">
        <v>34</v>
      </c>
      <c r="E22" s="37"/>
      <c r="F22" s="75" t="str">
        <f ca="1">IF(ISBLANK(D20),"",IF(D20&gt;D24,B20,B24))</f>
        <v>Сокол</v>
      </c>
      <c r="G22" s="77"/>
      <c r="H22" s="34">
        <v>16</v>
      </c>
      <c r="I22" s="35"/>
      <c r="M22" s="37"/>
    </row>
    <row r="23" spans="1:15" ht="15" customHeight="1" x14ac:dyDescent="0.25">
      <c r="E23" s="37"/>
      <c r="I23" s="36"/>
      <c r="M23" s="37"/>
    </row>
    <row r="24" spans="1:15" ht="18.75" x14ac:dyDescent="0.25">
      <c r="A24" s="1" t="s">
        <v>25</v>
      </c>
      <c r="B24" s="76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Союз</v>
      </c>
      <c r="C24" s="77"/>
      <c r="D24" s="34">
        <v>11</v>
      </c>
      <c r="E24" s="38"/>
      <c r="I24" s="37"/>
      <c r="M24" s="37"/>
    </row>
    <row r="25" spans="1:15" ht="15" customHeight="1" x14ac:dyDescent="0.25">
      <c r="A25" s="1">
        <v>2</v>
      </c>
      <c r="I25" s="37"/>
      <c r="M25" s="37"/>
    </row>
    <row r="26" spans="1:15" ht="18.75" x14ac:dyDescent="0.25">
      <c r="F26" s="27" t="s">
        <v>6</v>
      </c>
      <c r="H26" s="33"/>
      <c r="I26" s="37"/>
      <c r="J26" s="75" t="str">
        <f ca="1">IF(ISBLANK(H22),"",IF(H22&gt;H30,F22,F30))</f>
        <v>Сокол</v>
      </c>
      <c r="K26" s="77"/>
      <c r="L26" s="34">
        <v>19</v>
      </c>
      <c r="M26" s="38"/>
    </row>
    <row r="27" spans="1:15" ht="15" customHeight="1" x14ac:dyDescent="0.25">
      <c r="I27" s="37"/>
    </row>
    <row r="28" spans="1:15" ht="18.75" x14ac:dyDescent="0.25">
      <c r="A28" s="1" t="s">
        <v>26</v>
      </c>
      <c r="B28" s="76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Калуга</v>
      </c>
      <c r="C28" s="77"/>
      <c r="D28" s="34">
        <v>22</v>
      </c>
      <c r="E28" s="35"/>
      <c r="I28" s="37"/>
    </row>
    <row r="29" spans="1:15" ht="15" customHeight="1" x14ac:dyDescent="0.25">
      <c r="A29" s="1">
        <v>1</v>
      </c>
      <c r="E29" s="36"/>
      <c r="I29" s="37"/>
    </row>
    <row r="30" spans="1:15" ht="18.75" x14ac:dyDescent="0.25">
      <c r="B30" s="27" t="s">
        <v>6</v>
      </c>
      <c r="C30" s="33" t="s">
        <v>35</v>
      </c>
      <c r="E30" s="37"/>
      <c r="F30" s="75" t="str">
        <f ca="1">IF(ISBLANK(D28),"",IF(D28&gt;D32,B28,B32))</f>
        <v>Калуга</v>
      </c>
      <c r="G30" s="77"/>
      <c r="H30" s="34">
        <v>15</v>
      </c>
      <c r="I30" s="38"/>
    </row>
    <row r="31" spans="1:15" ht="15" customHeight="1" x14ac:dyDescent="0.25">
      <c r="E31" s="37"/>
    </row>
    <row r="32" spans="1:15" ht="18.75" x14ac:dyDescent="0.25">
      <c r="A32" s="1" t="s">
        <v>25</v>
      </c>
      <c r="B32" s="76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МТЕ</v>
      </c>
      <c r="C32" s="77"/>
      <c r="D32" s="34">
        <v>9</v>
      </c>
      <c r="E32" s="38"/>
    </row>
    <row r="33" spans="1:7" x14ac:dyDescent="0.25">
      <c r="A33" s="1">
        <v>3</v>
      </c>
    </row>
    <row r="34" spans="1:7" x14ac:dyDescent="0.25">
      <c r="C34" s="32" t="s">
        <v>31</v>
      </c>
    </row>
    <row r="36" spans="1:7" ht="18.75" x14ac:dyDescent="0.25">
      <c r="B36" s="76" t="str">
        <f ca="1">IF(ISBLANK(H6),"",IF(H6&gt;H14,F14,F6))</f>
        <v>Краснодар-2</v>
      </c>
      <c r="C36" s="77"/>
      <c r="D36" s="34">
        <v>17</v>
      </c>
      <c r="E36" s="35"/>
      <c r="F36" s="78"/>
      <c r="G36" s="78"/>
    </row>
    <row r="37" spans="1:7" ht="15" customHeight="1" x14ac:dyDescent="0.25">
      <c r="E37" s="36"/>
    </row>
    <row r="38" spans="1:7" ht="18.75" x14ac:dyDescent="0.25">
      <c r="B38" s="27" t="s">
        <v>6</v>
      </c>
      <c r="E38" s="37"/>
      <c r="F38" s="75" t="str">
        <f ca="1">IF(ISBLANK(D36),"",IF(D36&gt;D40,B36,B40))</f>
        <v>Краснодар-2</v>
      </c>
      <c r="G38" s="76"/>
    </row>
    <row r="39" spans="1:7" ht="15" customHeight="1" x14ac:dyDescent="0.25">
      <c r="E39" s="37"/>
    </row>
    <row r="40" spans="1:7" ht="18.75" x14ac:dyDescent="0.25">
      <c r="B40" s="76" t="str">
        <f ca="1">IF(ISBLANK(H22),"",IF(H22&gt;H30,F30,F22))</f>
        <v>Калуга</v>
      </c>
      <c r="C40" s="77"/>
      <c r="D40" s="34">
        <v>14</v>
      </c>
      <c r="E40" s="38"/>
    </row>
  </sheetData>
  <mergeCells count="20">
    <mergeCell ref="B24:C24"/>
    <mergeCell ref="B1:K1"/>
    <mergeCell ref="B4:C4"/>
    <mergeCell ref="F6:G6"/>
    <mergeCell ref="B8:C8"/>
    <mergeCell ref="J10:K10"/>
    <mergeCell ref="B12:C12"/>
    <mergeCell ref="F14:G14"/>
    <mergeCell ref="B16:C16"/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</mergeCells>
  <pageMargins left="0.25" right="0.25" top="0.75" bottom="0.75" header="0.3" footer="0.3"/>
  <pageSetup paperSize="9" scale="7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I21" sqref="I21"/>
    </sheetView>
  </sheetViews>
  <sheetFormatPr defaultRowHeight="15" x14ac:dyDescent="0.25"/>
  <cols>
    <col min="1" max="1" width="9.140625" style="1"/>
    <col min="2" max="15" width="9.140625" style="32" customWidth="1"/>
    <col min="16" max="16384" width="9.140625" style="32"/>
  </cols>
  <sheetData>
    <row r="1" spans="1:13" ht="46.5" x14ac:dyDescent="0.25">
      <c r="B1" s="62" t="s">
        <v>24</v>
      </c>
      <c r="C1" s="62"/>
      <c r="D1" s="62"/>
      <c r="E1" s="62"/>
      <c r="F1" s="62"/>
      <c r="G1" s="62"/>
      <c r="H1" s="62"/>
      <c r="I1" s="62"/>
      <c r="J1" s="62"/>
      <c r="K1" s="62"/>
    </row>
    <row r="2" spans="1:13" ht="15" customHeight="1" x14ac:dyDescent="0.25">
      <c r="C2" s="33"/>
    </row>
    <row r="3" spans="1:13" ht="15" customHeight="1" x14ac:dyDescent="0.25">
      <c r="C3" s="33"/>
    </row>
    <row r="4" spans="1:13" ht="18.75" x14ac:dyDescent="0.25">
      <c r="A4" s="1" t="s">
        <v>25</v>
      </c>
      <c r="B4" s="76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Фортуна</v>
      </c>
      <c r="C4" s="77"/>
      <c r="D4" s="34">
        <v>17</v>
      </c>
      <c r="E4" s="35"/>
    </row>
    <row r="5" spans="1:13" ht="15" customHeight="1" x14ac:dyDescent="0.25">
      <c r="A5" s="1">
        <v>4</v>
      </c>
      <c r="C5" s="33"/>
      <c r="E5" s="36"/>
    </row>
    <row r="6" spans="1:13" ht="18.75" x14ac:dyDescent="0.25">
      <c r="B6" s="27" t="s">
        <v>6</v>
      </c>
      <c r="C6" s="33" t="s">
        <v>28</v>
      </c>
      <c r="E6" s="37"/>
      <c r="F6" s="75" t="str">
        <f ca="1">IF(ISBLANK(D4),"",IF(D4&gt;D8,B4,B8))</f>
        <v>Фортуна</v>
      </c>
      <c r="G6" s="77"/>
      <c r="H6" s="34">
        <v>22</v>
      </c>
      <c r="I6" s="35"/>
    </row>
    <row r="7" spans="1:13" ht="15" customHeight="1" x14ac:dyDescent="0.25">
      <c r="C7" s="33"/>
      <c r="E7" s="37"/>
      <c r="I7" s="36"/>
    </row>
    <row r="8" spans="1:13" ht="18.75" x14ac:dyDescent="0.25">
      <c r="A8" s="1" t="s">
        <v>26</v>
      </c>
      <c r="B8" s="76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СПб</v>
      </c>
      <c r="C8" s="77"/>
      <c r="D8" s="34">
        <v>14</v>
      </c>
      <c r="E8" s="38"/>
      <c r="I8" s="37"/>
    </row>
    <row r="9" spans="1:13" ht="15" customHeight="1" x14ac:dyDescent="0.25">
      <c r="A9" s="1">
        <v>3</v>
      </c>
      <c r="C9" s="33"/>
      <c r="I9" s="37"/>
    </row>
    <row r="10" spans="1:13" ht="18.75" x14ac:dyDescent="0.25">
      <c r="C10" s="33"/>
      <c r="F10" s="27" t="s">
        <v>6</v>
      </c>
      <c r="H10" s="33"/>
      <c r="I10" s="37"/>
      <c r="J10" s="75" t="str">
        <f ca="1">IF(ISBLANK(H6),"",IF(H6&gt;H14,F6,F14))</f>
        <v>Фортуна</v>
      </c>
      <c r="K10" s="76"/>
      <c r="L10" s="39"/>
      <c r="M10" s="40"/>
    </row>
    <row r="11" spans="1:13" ht="15" customHeight="1" x14ac:dyDescent="0.25">
      <c r="C11" s="33"/>
      <c r="I11" s="37"/>
      <c r="M11" s="40"/>
    </row>
    <row r="12" spans="1:13" ht="18.75" x14ac:dyDescent="0.25">
      <c r="A12" s="1" t="s">
        <v>27</v>
      </c>
      <c r="B12" s="76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Томск</v>
      </c>
      <c r="C12" s="77"/>
      <c r="D12" s="34">
        <v>21</v>
      </c>
      <c r="E12" s="35"/>
      <c r="I12" s="37"/>
      <c r="M12" s="40"/>
    </row>
    <row r="13" spans="1:13" ht="15" customHeight="1" x14ac:dyDescent="0.25">
      <c r="A13" s="1">
        <v>4</v>
      </c>
      <c r="C13" s="33"/>
      <c r="E13" s="36"/>
      <c r="I13" s="37"/>
      <c r="M13" s="40"/>
    </row>
    <row r="14" spans="1:13" ht="18.75" x14ac:dyDescent="0.25">
      <c r="B14" s="27" t="s">
        <v>6</v>
      </c>
      <c r="C14" s="33" t="s">
        <v>29</v>
      </c>
      <c r="E14" s="37"/>
      <c r="F14" s="75" t="str">
        <f ca="1">IF(ISBLANK(D12),"",IF(D12&gt;D16,B12,B16))</f>
        <v>Томск</v>
      </c>
      <c r="G14" s="77"/>
      <c r="H14" s="34">
        <v>9</v>
      </c>
      <c r="I14" s="38"/>
      <c r="M14" s="40"/>
    </row>
    <row r="15" spans="1:13" ht="15" customHeight="1" x14ac:dyDescent="0.25">
      <c r="E15" s="37"/>
      <c r="M15" s="40"/>
    </row>
    <row r="16" spans="1:13" ht="18.75" x14ac:dyDescent="0.25">
      <c r="A16" s="1" t="s">
        <v>26</v>
      </c>
      <c r="B16" s="76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Полярные зори</v>
      </c>
      <c r="C16" s="77"/>
      <c r="D16" s="34">
        <v>10</v>
      </c>
      <c r="E16" s="38"/>
      <c r="M16" s="40"/>
    </row>
    <row r="17" spans="1:13" ht="15" customHeight="1" x14ac:dyDescent="0.25">
      <c r="A17" s="1">
        <v>4</v>
      </c>
      <c r="M17" s="40"/>
    </row>
  </sheetData>
  <mergeCells count="8">
    <mergeCell ref="F14:G14"/>
    <mergeCell ref="B16:C16"/>
    <mergeCell ref="B1:K1"/>
    <mergeCell ref="B4:C4"/>
    <mergeCell ref="F6:G6"/>
    <mergeCell ref="B8:C8"/>
    <mergeCell ref="J10:K10"/>
    <mergeCell ref="B12:C1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A</vt:lpstr>
      <vt:lpstr>B</vt:lpstr>
      <vt:lpstr>C</vt:lpstr>
      <vt:lpstr>Кубок А</vt:lpstr>
      <vt:lpstr>Кубок 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Тихонов Дмитрий</cp:lastModifiedBy>
  <cp:lastPrinted>2025-08-16T19:22:49Z</cp:lastPrinted>
  <dcterms:created xsi:type="dcterms:W3CDTF">2025-08-16T19:07:24Z</dcterms:created>
  <dcterms:modified xsi:type="dcterms:W3CDTF">2025-08-18T07:27:29Z</dcterms:modified>
</cp:coreProperties>
</file>