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ke\Petanque\Смоленск 05_2025\ДуплетыЖ\"/>
    </mc:Choice>
  </mc:AlternateContent>
  <bookViews>
    <workbookView xWindow="-120" yWindow="-60" windowWidth="20730" windowHeight="11700" activeTab="4"/>
  </bookViews>
  <sheets>
    <sheet name="A" sheetId="2" r:id="rId1"/>
    <sheet name="B" sheetId="3" r:id="rId2"/>
    <sheet name="C" sheetId="11" r:id="rId3"/>
    <sheet name="D" sheetId="13" r:id="rId4"/>
    <sheet name="Кубок А" sheetId="8" r:id="rId5"/>
    <sheet name="Кубок B" sheetId="10" r:id="rId6"/>
    <sheet name="Регистрация" sheetId="1" r:id="rId7"/>
    <sheet name="Рейтинг" sheetId="9" r:id="rId8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" i="1"/>
  <c r="F8" i="13" l="1"/>
  <c r="I6" i="13"/>
  <c r="F10" i="13"/>
  <c r="C23" i="11"/>
  <c r="C22" i="11"/>
  <c r="G8" i="2"/>
  <c r="F8" i="2"/>
  <c r="I6" i="2"/>
  <c r="I8" i="3"/>
  <c r="I8" i="13"/>
  <c r="F12" i="11"/>
  <c r="F8" i="3"/>
  <c r="H35" i="2"/>
  <c r="J6" i="3"/>
  <c r="J6" i="2"/>
  <c r="F9" i="2"/>
  <c r="C31" i="13"/>
  <c r="C18" i="2"/>
  <c r="H10" i="3"/>
  <c r="H31" i="2"/>
  <c r="H6" i="11"/>
  <c r="F9" i="3"/>
  <c r="J4" i="11"/>
  <c r="H12" i="3"/>
  <c r="H26" i="3"/>
  <c r="I8" i="2"/>
  <c r="H12" i="13"/>
  <c r="C30" i="11"/>
  <c r="C30" i="3"/>
  <c r="B12" i="10"/>
  <c r="G4" i="13"/>
  <c r="C19" i="11"/>
  <c r="C18" i="11"/>
  <c r="G10" i="3"/>
  <c r="C27" i="2"/>
  <c r="H19" i="2"/>
  <c r="H18" i="3"/>
  <c r="H34" i="13"/>
  <c r="B8" i="10"/>
  <c r="H35" i="13"/>
  <c r="J8" i="11"/>
  <c r="J6" i="11"/>
  <c r="C19" i="3"/>
  <c r="H4" i="11"/>
  <c r="H11" i="3"/>
  <c r="F12" i="13"/>
  <c r="C34" i="11"/>
  <c r="I9" i="3"/>
  <c r="H10" i="13"/>
  <c r="B32" i="10"/>
  <c r="H31" i="13"/>
  <c r="H30" i="13"/>
  <c r="H10" i="11"/>
  <c r="H12" i="11"/>
  <c r="C22" i="2"/>
  <c r="H30" i="3"/>
  <c r="I12" i="2"/>
  <c r="H35" i="3"/>
  <c r="F10" i="3"/>
  <c r="F10" i="2"/>
  <c r="F11" i="2" s="1"/>
  <c r="H19" i="3"/>
  <c r="F12" i="3"/>
  <c r="H27" i="11"/>
  <c r="C34" i="2"/>
  <c r="J10" i="11"/>
  <c r="C31" i="3"/>
  <c r="C30" i="2"/>
  <c r="C26" i="13"/>
  <c r="C19" i="2"/>
  <c r="H26" i="2"/>
  <c r="C22" i="13"/>
  <c r="G8" i="3"/>
  <c r="C18" i="13"/>
  <c r="H18" i="2"/>
  <c r="C31" i="11"/>
  <c r="C23" i="3"/>
  <c r="C27" i="11"/>
  <c r="H27" i="3"/>
  <c r="G11" i="3"/>
  <c r="H6" i="2"/>
  <c r="H27" i="13"/>
  <c r="H26" i="13"/>
  <c r="F6" i="13"/>
  <c r="F8" i="11"/>
  <c r="J11" i="11"/>
  <c r="H34" i="2"/>
  <c r="C35" i="3"/>
  <c r="J8" i="2"/>
  <c r="H13" i="3"/>
  <c r="H34" i="3"/>
  <c r="J10" i="3"/>
  <c r="J11" i="3" s="1"/>
  <c r="H10" i="2"/>
  <c r="C26" i="2"/>
  <c r="J8" i="13"/>
  <c r="H22" i="2"/>
  <c r="B24" i="10"/>
  <c r="H23" i="13"/>
  <c r="H22" i="13"/>
  <c r="I6" i="11"/>
  <c r="F10" i="11"/>
  <c r="B20" i="10"/>
  <c r="H19" i="13"/>
  <c r="H18" i="13"/>
  <c r="I4" i="13"/>
  <c r="G4" i="11"/>
  <c r="H4" i="2"/>
  <c r="H22" i="3"/>
  <c r="J4" i="2"/>
  <c r="G9" i="2"/>
  <c r="G12" i="3"/>
  <c r="H31" i="11"/>
  <c r="J7" i="11"/>
  <c r="H30" i="2"/>
  <c r="F6" i="11"/>
  <c r="J10" i="2"/>
  <c r="G10" i="11"/>
  <c r="F6" i="3"/>
  <c r="C27" i="13"/>
  <c r="I4" i="3"/>
  <c r="I5" i="3" s="1"/>
  <c r="G12" i="2"/>
  <c r="C34" i="3"/>
  <c r="B16" i="10"/>
  <c r="G12" i="13"/>
  <c r="G13" i="13" s="1"/>
  <c r="I12" i="13"/>
  <c r="H35" i="11"/>
  <c r="H34" i="11"/>
  <c r="I8" i="11"/>
  <c r="H6" i="3"/>
  <c r="H7" i="3" s="1"/>
  <c r="I4" i="2"/>
  <c r="I5" i="2" s="1"/>
  <c r="I12" i="3"/>
  <c r="F12" i="2"/>
  <c r="G10" i="13"/>
  <c r="H30" i="11"/>
  <c r="I7" i="2"/>
  <c r="H26" i="11"/>
  <c r="C26" i="3"/>
  <c r="C30" i="13"/>
  <c r="I6" i="3"/>
  <c r="H12" i="2"/>
  <c r="G8" i="11"/>
  <c r="G9" i="11" s="1"/>
  <c r="H5" i="2"/>
  <c r="J10" i="13"/>
  <c r="J11" i="13" s="1"/>
  <c r="G8" i="13"/>
  <c r="G9" i="13" s="1"/>
  <c r="C23" i="13"/>
  <c r="C19" i="13"/>
  <c r="C23" i="2"/>
  <c r="H31" i="3"/>
  <c r="C35" i="11"/>
  <c r="H4" i="3"/>
  <c r="H23" i="2"/>
  <c r="C26" i="11"/>
  <c r="F6" i="2"/>
  <c r="F7" i="2" s="1"/>
  <c r="C31" i="2"/>
  <c r="F7" i="3"/>
  <c r="J6" i="13"/>
  <c r="J7" i="13" s="1"/>
  <c r="H6" i="13"/>
  <c r="H23" i="11"/>
  <c r="H22" i="11"/>
  <c r="H5" i="11"/>
  <c r="H23" i="3"/>
  <c r="J8" i="3"/>
  <c r="J9" i="3" s="1"/>
  <c r="C35" i="2"/>
  <c r="J9" i="2"/>
  <c r="J4" i="3"/>
  <c r="C35" i="13"/>
  <c r="I12" i="11"/>
  <c r="G10" i="2"/>
  <c r="B28" i="10"/>
  <c r="H4" i="13"/>
  <c r="H5" i="13" s="1"/>
  <c r="J4" i="13"/>
  <c r="H19" i="11"/>
  <c r="H18" i="11"/>
  <c r="I4" i="11"/>
  <c r="G4" i="2"/>
  <c r="C27" i="3"/>
  <c r="C18" i="3"/>
  <c r="I7" i="3"/>
  <c r="C22" i="3"/>
  <c r="C34" i="13"/>
  <c r="G12" i="11"/>
  <c r="G13" i="11" s="1"/>
  <c r="H27" i="2"/>
  <c r="G4" i="3"/>
  <c r="G5" i="3" s="1"/>
  <c r="B4" i="10"/>
  <c r="I5" i="11"/>
  <c r="I7" i="11"/>
  <c r="J7" i="2"/>
  <c r="H13" i="11"/>
  <c r="H11" i="13"/>
  <c r="F13" i="13"/>
  <c r="J9" i="11"/>
  <c r="G5" i="13"/>
  <c r="H13" i="13"/>
  <c r="G5" i="11"/>
  <c r="H7" i="11"/>
  <c r="J5" i="13"/>
  <c r="J9" i="13"/>
  <c r="J7" i="3"/>
  <c r="I13" i="11"/>
  <c r="H11" i="2"/>
  <c r="F13" i="11"/>
  <c r="J5" i="3"/>
  <c r="F9" i="11"/>
  <c r="I9" i="13"/>
  <c r="J11" i="2"/>
  <c r="B16" i="8"/>
  <c r="H5" i="3"/>
  <c r="H7" i="2"/>
  <c r="I7" i="13"/>
  <c r="B12" i="8"/>
  <c r="I13" i="3"/>
  <c r="I13" i="2"/>
  <c r="G5" i="2"/>
  <c r="I13" i="13"/>
  <c r="H11" i="11"/>
  <c r="B4" i="8"/>
  <c r="B24" i="8"/>
  <c r="B8" i="8"/>
  <c r="G13" i="3"/>
  <c r="I9" i="2"/>
  <c r="J5" i="11"/>
  <c r="F11" i="11"/>
  <c r="H7" i="13"/>
  <c r="F7" i="13"/>
  <c r="F11" i="13"/>
  <c r="H13" i="2"/>
  <c r="G9" i="3"/>
  <c r="F9" i="13"/>
  <c r="G11" i="2"/>
  <c r="G11" i="13"/>
  <c r="F13" i="3"/>
  <c r="B32" i="8"/>
  <c r="F13" i="2"/>
  <c r="F11" i="3"/>
  <c r="B28" i="8"/>
  <c r="I9" i="11"/>
  <c r="B20" i="8"/>
  <c r="G13" i="2"/>
  <c r="G11" i="11"/>
  <c r="F7" i="11"/>
  <c r="J5" i="2"/>
  <c r="I5" i="13"/>
  <c r="F30" i="10" l="1"/>
  <c r="B40" i="10" s="1"/>
  <c r="F22" i="10"/>
  <c r="J26" i="10" s="1"/>
  <c r="F14" i="10"/>
  <c r="B36" i="10" s="1"/>
  <c r="F6" i="10"/>
  <c r="J10" i="10" s="1"/>
  <c r="N18" i="10" s="1"/>
  <c r="F30" i="8"/>
  <c r="B40" i="8" s="1"/>
  <c r="F22" i="8"/>
  <c r="J26" i="8" s="1"/>
  <c r="F14" i="8"/>
  <c r="J10" i="8" s="1"/>
  <c r="N18" i="8" s="1"/>
  <c r="F6" i="8"/>
  <c r="B36" i="8" s="1"/>
  <c r="F38" i="8" s="1"/>
  <c r="L7" i="11"/>
  <c r="K6" i="11"/>
  <c r="K10" i="3"/>
  <c r="L11" i="3"/>
  <c r="K12" i="2"/>
  <c r="L13" i="2"/>
  <c r="L13" i="3"/>
  <c r="K12" i="3"/>
  <c r="L11" i="2"/>
  <c r="K10" i="2"/>
  <c r="L9" i="13"/>
  <c r="K8" i="13"/>
  <c r="K8" i="3"/>
  <c r="L9" i="3"/>
  <c r="K10" i="13"/>
  <c r="L11" i="13"/>
  <c r="L7" i="13"/>
  <c r="K6" i="13"/>
  <c r="K10" i="11"/>
  <c r="L11" i="11"/>
  <c r="L9" i="2"/>
  <c r="K8" i="2"/>
  <c r="L5" i="2"/>
  <c r="K4" i="2"/>
  <c r="L7" i="2"/>
  <c r="K6" i="2"/>
  <c r="L5" i="3"/>
  <c r="K4" i="3"/>
  <c r="L9" i="11"/>
  <c r="K8" i="11"/>
  <c r="L13" i="11"/>
  <c r="K12" i="11"/>
  <c r="L7" i="3"/>
  <c r="K6" i="3"/>
  <c r="L5" i="11"/>
  <c r="K4" i="11"/>
  <c r="K4" i="13"/>
  <c r="L5" i="13"/>
  <c r="K12" i="13"/>
  <c r="L13" i="13"/>
  <c r="F38" i="10" l="1"/>
</calcChain>
</file>

<file path=xl/sharedStrings.xml><?xml version="1.0" encoding="utf-8"?>
<sst xmlns="http://schemas.openxmlformats.org/spreadsheetml/2006/main" count="321" uniqueCount="174">
  <si>
    <t>Команда</t>
  </si>
  <si>
    <t>победы</t>
  </si>
  <si>
    <t>доп</t>
  </si>
  <si>
    <t>место</t>
  </si>
  <si>
    <t>Тур 1</t>
  </si>
  <si>
    <t>дор.</t>
  </si>
  <si>
    <t>Тур 2</t>
  </si>
  <si>
    <t>Тур 3</t>
  </si>
  <si>
    <t>Кубок А</t>
  </si>
  <si>
    <t>Тур 4</t>
  </si>
  <si>
    <t>Тур 5</t>
  </si>
  <si>
    <t>A</t>
  </si>
  <si>
    <t>C</t>
  </si>
  <si>
    <t>B</t>
  </si>
  <si>
    <t>Кубок B</t>
  </si>
  <si>
    <t>Группа A</t>
  </si>
  <si>
    <t>Группа C</t>
  </si>
  <si>
    <t>Группа B</t>
  </si>
  <si>
    <t>Группа D</t>
  </si>
  <si>
    <t>D</t>
  </si>
  <si>
    <t>Зубова, Мурашова</t>
  </si>
  <si>
    <t>Чекмарëва, Крошилова</t>
  </si>
  <si>
    <t>Сафонова, Багаутдинова</t>
  </si>
  <si>
    <t>Большакова, Соколова</t>
  </si>
  <si>
    <t>Полякова, Мирошниченко</t>
  </si>
  <si>
    <t>Алкина, Хафизова</t>
  </si>
  <si>
    <t>Лукьянова, Коппа</t>
  </si>
  <si>
    <t>Воробьева, Бирюкова</t>
  </si>
  <si>
    <t>Баринова, Пименова</t>
  </si>
  <si>
    <t>Розанова, Дубовицкая</t>
  </si>
  <si>
    <t>Зимина, Елсакова О.</t>
  </si>
  <si>
    <t>Костяная, Кирменская</t>
  </si>
  <si>
    <t>Бублик, Скляр</t>
  </si>
  <si>
    <t>Головко, Трушина</t>
  </si>
  <si>
    <t>Грачанац, Березнеговская</t>
  </si>
  <si>
    <t>Орлова, Елсакова А.</t>
  </si>
  <si>
    <t>Гуменюк, Алиева</t>
  </si>
  <si>
    <t>Таратина, Карепова</t>
  </si>
  <si>
    <t>Потапова, Мельник</t>
  </si>
  <si>
    <t>Меренкова, Беспрозванных</t>
  </si>
  <si>
    <t>Чекмарёва, Крошилова</t>
  </si>
  <si>
    <t>Воробьёва, Бирюкова</t>
  </si>
  <si>
    <t>Зубова Наталья</t>
  </si>
  <si>
    <t>Мурашова Лена</t>
  </si>
  <si>
    <t>Чекмарева Татьяна</t>
  </si>
  <si>
    <t>Крошилова Ирина</t>
  </si>
  <si>
    <t>Сафонова Светлана</t>
  </si>
  <si>
    <t>Багаутдинова Гульназ</t>
  </si>
  <si>
    <t>Большакова Мария</t>
  </si>
  <si>
    <t>Соколова Ольга</t>
  </si>
  <si>
    <t>Полякова Оксана</t>
  </si>
  <si>
    <t>Мирошниченко Вера</t>
  </si>
  <si>
    <t>Алкина Светлана</t>
  </si>
  <si>
    <t>Хафизова Индира</t>
  </si>
  <si>
    <t>Лукьянова Ирина</t>
  </si>
  <si>
    <t>Коппа Нина</t>
  </si>
  <si>
    <t>Воробьева Лиза</t>
  </si>
  <si>
    <t>Бирюкова Наталья</t>
  </si>
  <si>
    <t>Баринова Светлана</t>
  </si>
  <si>
    <t>Пименова Татьяна</t>
  </si>
  <si>
    <t>Розанова Юлия</t>
  </si>
  <si>
    <t>Дубовицкая Ольга</t>
  </si>
  <si>
    <t>Елсакова Оксана</t>
  </si>
  <si>
    <t>Зимина Светлана</t>
  </si>
  <si>
    <t>Костяная Евгения</t>
  </si>
  <si>
    <t>Кирменская Елена</t>
  </si>
  <si>
    <t>Бублик Татьяна</t>
  </si>
  <si>
    <t>Скляр Светлана</t>
  </si>
  <si>
    <t>Головко Татьяна</t>
  </si>
  <si>
    <t>Трушина Надежда</t>
  </si>
  <si>
    <t>Грачанац Н</t>
  </si>
  <si>
    <t>Березнеговская Светлана</t>
  </si>
  <si>
    <t>Орлова Таисия</t>
  </si>
  <si>
    <t>Елсакова Алена (юниор)</t>
  </si>
  <si>
    <t>Кайтукова Фатима</t>
  </si>
  <si>
    <t>Гуменюк И</t>
  </si>
  <si>
    <t>Алиева Ольга</t>
  </si>
  <si>
    <t>Таратина Елена</t>
  </si>
  <si>
    <t>Карепова Елена</t>
  </si>
  <si>
    <t>Потапова</t>
  </si>
  <si>
    <t>Мельник Татьяна</t>
  </si>
  <si>
    <t>Меренкова</t>
  </si>
  <si>
    <t>Беспрозванных</t>
  </si>
  <si>
    <t>Павлова Ирина</t>
  </si>
  <si>
    <t>Савченко Елена</t>
  </si>
  <si>
    <t>Артюхина Елена</t>
  </si>
  <si>
    <t>Кирдеева Надежда</t>
  </si>
  <si>
    <t>Петрушко Юлия</t>
  </si>
  <si>
    <t>Курбанова Маргарита</t>
  </si>
  <si>
    <t>Комарова Елена</t>
  </si>
  <si>
    <t>Трофимова Катерина</t>
  </si>
  <si>
    <t>Иванова Ольга</t>
  </si>
  <si>
    <t>Пелевина Наталия</t>
  </si>
  <si>
    <t>Ткаченко Анна</t>
  </si>
  <si>
    <t>Казанцева Татьяна</t>
  </si>
  <si>
    <t>Кондратова Нина</t>
  </si>
  <si>
    <t>Склокина Ксения</t>
  </si>
  <si>
    <t>Хе Марина</t>
  </si>
  <si>
    <t>Домбровская Анна</t>
  </si>
  <si>
    <t>Лямунов Никита</t>
  </si>
  <si>
    <t>Гулинин Евгений</t>
  </si>
  <si>
    <t>Африканов Андрей</t>
  </si>
  <si>
    <t>Догадин Евгений</t>
  </si>
  <si>
    <t>Мишин Дмитрий</t>
  </si>
  <si>
    <t>Крошилов Александр</t>
  </si>
  <si>
    <t>Шундрин Михаил</t>
  </si>
  <si>
    <t>Попов Виктор</t>
  </si>
  <si>
    <t>Петрушко Алексей</t>
  </si>
  <si>
    <t>Смирнов Виктор</t>
  </si>
  <si>
    <t>Федотов Николай</t>
  </si>
  <si>
    <t>Каргашин Илья</t>
  </si>
  <si>
    <t>Капов Иван</t>
  </si>
  <si>
    <t>Воронов Олег</t>
  </si>
  <si>
    <t>Тихонов Дмитрий</t>
  </si>
  <si>
    <t>Гаджиев Сеявуш</t>
  </si>
  <si>
    <t>Денисов Евгений</t>
  </si>
  <si>
    <t>Дубовицкий Игорь</t>
  </si>
  <si>
    <t>Пелевин Андрей</t>
  </si>
  <si>
    <t>Поляков Алексей</t>
  </si>
  <si>
    <t>Бейгер Максим</t>
  </si>
  <si>
    <t>Вахрушев Владимир</t>
  </si>
  <si>
    <t>Гоцфрид Константин</t>
  </si>
  <si>
    <t>Лухиши Хафидо</t>
  </si>
  <si>
    <t>Зимин Михаил</t>
  </si>
  <si>
    <t>Колесников Андрей</t>
  </si>
  <si>
    <t>Кувакин Валерий</t>
  </si>
  <si>
    <t>Комаров Александр</t>
  </si>
  <si>
    <t>Северов Михаил</t>
  </si>
  <si>
    <t>Осокин Евгений</t>
  </si>
  <si>
    <t>Шундрин Алексей</t>
  </si>
  <si>
    <t>Большаков Василий</t>
  </si>
  <si>
    <t>Иванов Юрий</t>
  </si>
  <si>
    <t>Банщиков Андрей</t>
  </si>
  <si>
    <t>Ли Александр</t>
  </si>
  <si>
    <t>Шапкин Константин</t>
  </si>
  <si>
    <t>Зинкеев Георгий (юн)</t>
  </si>
  <si>
    <t>Гришков Сергей</t>
  </si>
  <si>
    <t>Трутнев Евгений</t>
  </si>
  <si>
    <t>Новиков Андрей</t>
  </si>
  <si>
    <t>Рядовиков Алексей</t>
  </si>
  <si>
    <t>Федотовский Олег</t>
  </si>
  <si>
    <t>Кравцов Владимир</t>
  </si>
  <si>
    <t>Земцов Сергей</t>
  </si>
  <si>
    <t>Таратин Артем</t>
  </si>
  <si>
    <t>Царегородцев Александр</t>
  </si>
  <si>
    <t>Баккар Риад</t>
  </si>
  <si>
    <t>Борисов Александр</t>
  </si>
  <si>
    <t>Глуховский Аркадий</t>
  </si>
  <si>
    <t>Новиков Петр</t>
  </si>
  <si>
    <t>Волков Денис</t>
  </si>
  <si>
    <t>Горбунов Алексей</t>
  </si>
  <si>
    <t>Джедиан Нуредин</t>
  </si>
  <si>
    <t>Анухин Виктор</t>
  </si>
  <si>
    <t>Тарасов Константин</t>
  </si>
  <si>
    <t>Филатов Андрей</t>
  </si>
  <si>
    <t>Трофимов Александр</t>
  </si>
  <si>
    <t>Агапов Александр</t>
  </si>
  <si>
    <t>Петраков Игорь</t>
  </si>
  <si>
    <t>Большаков Михаил (юн)</t>
  </si>
  <si>
    <t>Гаркавый Вадим</t>
  </si>
  <si>
    <t>Михеенко Алексей</t>
  </si>
  <si>
    <t>Ницинский Станислав</t>
  </si>
  <si>
    <t>Багазеев Иван</t>
  </si>
  <si>
    <t>Уланкин Евгений</t>
  </si>
  <si>
    <t>Елсаков Сергей</t>
  </si>
  <si>
    <t>Лютиков Александр</t>
  </si>
  <si>
    <t>Гришин Дмитрий</t>
  </si>
  <si>
    <t>Давыдов Андрей</t>
  </si>
  <si>
    <t>Балахтин Илья</t>
  </si>
  <si>
    <t>Красноперов Игорь</t>
  </si>
  <si>
    <t>Савельев Игорь</t>
  </si>
  <si>
    <t>Сафонов Сергей</t>
  </si>
  <si>
    <t>Энжольрас Жером</t>
  </si>
  <si>
    <t>Домбровский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</si>
</sst>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;0"/>
    <numFmt numFmtId="165" formatCode="\+##;\-##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inden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1" fillId="0" borderId="29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/>
    </xf>
    <xf numFmtId="0" fontId="0" fillId="0" borderId="10" xfId="0" applyBorder="1"/>
    <xf numFmtId="0" fontId="2" fillId="0" borderId="9" xfId="0" applyFont="1" applyBorder="1" applyAlignment="1">
      <alignment horizontal="left" vertical="center" wrapText="1" indent="1"/>
    </xf>
    <xf numFmtId="0" fontId="0" fillId="0" borderId="30" xfId="0" applyBorder="1"/>
    <xf numFmtId="0" fontId="0" fillId="0" borderId="31" xfId="0" applyBorder="1"/>
    <xf numFmtId="0" fontId="0" fillId="0" borderId="26" xfId="0" applyBorder="1"/>
    <xf numFmtId="0" fontId="0" fillId="0" borderId="18" xfId="0" applyBorder="1"/>
    <xf numFmtId="0" fontId="0" fillId="0" borderId="19" xfId="0" applyBorder="1"/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11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 indent="1"/>
    </xf>
    <xf numFmtId="0" fontId="0" fillId="0" borderId="32" xfId="0" applyBorder="1"/>
    <xf numFmtId="0" fontId="0" fillId="0" borderId="33" xfId="0" applyBorder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7" xfId="0" applyBorder="1"/>
    <xf numFmtId="0" fontId="2" fillId="0" borderId="9" xfId="0" applyFont="1" applyBorder="1" applyAlignment="1">
      <alignment horizontal="center" vertical="center"/>
    </xf>
    <xf numFmtId="0" fontId="0" fillId="0" borderId="28" xfId="0" applyBorder="1"/>
    <xf numFmtId="0" fontId="9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4" fillId="0" borderId="2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N13" sqref="N13"/>
    </sheetView>
  </sheetViews>
  <sheetFormatPr defaultRowHeight="15" x14ac:dyDescent="0.25"/>
  <cols>
    <col min="1" max="1" width="4" style="43" customWidth="1"/>
    <col min="2" max="12" width="10.28515625" style="42" customWidth="1"/>
    <col min="13" max="13" width="10.28515625" style="37" customWidth="1"/>
    <col min="14" max="15" width="10.28515625" style="42" customWidth="1"/>
    <col min="16" max="16384" width="9.140625" style="42"/>
  </cols>
  <sheetData>
    <row r="1" spans="1:13" ht="45" x14ac:dyDescent="0.25">
      <c r="A1" s="42"/>
      <c r="B1" s="52" t="s">
        <v>15</v>
      </c>
      <c r="C1" s="53"/>
      <c r="D1" s="53"/>
      <c r="E1" s="53"/>
      <c r="F1" s="53"/>
      <c r="G1" s="53"/>
      <c r="H1" s="53"/>
      <c r="I1" s="53"/>
      <c r="J1" s="53"/>
      <c r="K1" s="53"/>
    </row>
    <row r="2" spans="1:13" ht="15.75" thickBot="1" x14ac:dyDescent="0.3">
      <c r="A2" s="42"/>
    </row>
    <row r="3" spans="1:13" ht="15.75" thickBot="1" x14ac:dyDescent="0.3">
      <c r="A3" s="42"/>
      <c r="B3" s="34"/>
      <c r="C3" s="54" t="s">
        <v>0</v>
      </c>
      <c r="D3" s="55"/>
      <c r="E3" s="56"/>
      <c r="F3" s="1">
        <v>1</v>
      </c>
      <c r="G3" s="1">
        <v>2</v>
      </c>
      <c r="H3" s="1">
        <v>3</v>
      </c>
      <c r="I3" s="2">
        <v>4</v>
      </c>
      <c r="J3" s="2">
        <v>5</v>
      </c>
      <c r="K3" s="34" t="s">
        <v>1</v>
      </c>
      <c r="L3" s="1" t="s">
        <v>2</v>
      </c>
      <c r="M3" s="3" t="s">
        <v>3</v>
      </c>
    </row>
    <row r="4" spans="1:13" ht="21" customHeight="1" x14ac:dyDescent="0.25">
      <c r="A4" s="42"/>
      <c r="B4" s="57">
        <v>1</v>
      </c>
      <c r="C4" s="59" t="s">
        <v>20</v>
      </c>
      <c r="D4" s="60"/>
      <c r="E4" s="61"/>
      <c r="F4" s="4"/>
      <c r="G4" s="5" t="str">
        <f ca="1">INDIRECT(ADDRESS(23,6))&amp;":"&amp;INDIRECT(ADDRESS(23,7))</f>
        <v>13:6</v>
      </c>
      <c r="H4" s="5" t="str">
        <f ca="1">INDIRECT(ADDRESS(26,7))&amp;":"&amp;INDIRECT(ADDRESS(26,6))</f>
        <v>8:5</v>
      </c>
      <c r="I4" s="5" t="str">
        <f ca="1">INDIRECT(ADDRESS(30,6))&amp;":"&amp;INDIRECT(ADDRESS(30,7))</f>
        <v>13:4</v>
      </c>
      <c r="J4" s="6" t="str">
        <f ca="1">INDIRECT(ADDRESS(35,7))&amp;":"&amp;INDIRECT(ADDRESS(35,6))</f>
        <v>7:8</v>
      </c>
      <c r="K4" s="65">
        <f ca="1">IF(COUNT(F5:J5)=0,"",COUNTIF(F5:J5,"&gt;0")+0.5*COUNTIF(F5:J5,0))</f>
        <v>3</v>
      </c>
      <c r="L4" s="7"/>
      <c r="M4" s="75">
        <v>2</v>
      </c>
    </row>
    <row r="5" spans="1:13" ht="21" customHeight="1" x14ac:dyDescent="0.25">
      <c r="A5" s="42"/>
      <c r="B5" s="58"/>
      <c r="C5" s="62"/>
      <c r="D5" s="63"/>
      <c r="E5" s="64"/>
      <c r="F5" s="8"/>
      <c r="G5" s="9">
        <f ca="1">IF(LEN(INDIRECT(ADDRESS(ROW()-1, COLUMN())))=1,"",INDIRECT(ADDRESS(23,6))-INDIRECT(ADDRESS(23,7)))</f>
        <v>7</v>
      </c>
      <c r="H5" s="9">
        <f ca="1">IF(LEN(INDIRECT(ADDRESS(ROW()-1, COLUMN())))=1,"",INDIRECT(ADDRESS(26,7))-INDIRECT(ADDRESS(26,6)))</f>
        <v>3</v>
      </c>
      <c r="I5" s="9">
        <f ca="1">IF(LEN(INDIRECT(ADDRESS(ROW()-1, COLUMN())))=1,"",INDIRECT(ADDRESS(30,6))-INDIRECT(ADDRESS(30,7)))</f>
        <v>9</v>
      </c>
      <c r="J5" s="10">
        <f ca="1">IF(LEN(INDIRECT(ADDRESS(ROW()-1, COLUMN())))=1,"",INDIRECT(ADDRESS(35,7))-INDIRECT(ADDRESS(35,6)))</f>
        <v>-1</v>
      </c>
      <c r="K5" s="58"/>
      <c r="L5" s="9">
        <f ca="1">IF(COUNT(F5:J5)=0,"",SUM(F5:J5))</f>
        <v>18</v>
      </c>
      <c r="M5" s="74"/>
    </row>
    <row r="6" spans="1:13" ht="21" customHeight="1" x14ac:dyDescent="0.25">
      <c r="A6" s="42"/>
      <c r="B6" s="68">
        <v>2</v>
      </c>
      <c r="C6" s="69" t="s">
        <v>28</v>
      </c>
      <c r="D6" s="70"/>
      <c r="E6" s="71"/>
      <c r="F6" s="11" t="str">
        <f ca="1">INDIRECT(ADDRESS(23,7))&amp;":"&amp;INDIRECT(ADDRESS(23,6))</f>
        <v>6:13</v>
      </c>
      <c r="G6" s="12"/>
      <c r="H6" s="13" t="str">
        <f ca="1">INDIRECT(ADDRESS(31,6))&amp;":"&amp;INDIRECT(ADDRESS(31,7))</f>
        <v>11:6</v>
      </c>
      <c r="I6" s="13" t="str">
        <f ca="1">INDIRECT(ADDRESS(34,7))&amp;":"&amp;INDIRECT(ADDRESS(34,6))</f>
        <v>13:8</v>
      </c>
      <c r="J6" s="14" t="str">
        <f ca="1">INDIRECT(ADDRESS(18,6))&amp;":"&amp;INDIRECT(ADDRESS(18,7))</f>
        <v>4:12</v>
      </c>
      <c r="K6" s="72">
        <f ca="1">IF(COUNT(F7:J7)=0,"",COUNTIF(F7:J7,"&gt;0")+0.5*COUNTIF(F7:J7,0))</f>
        <v>2</v>
      </c>
      <c r="L6" s="9"/>
      <c r="M6" s="73">
        <v>3</v>
      </c>
    </row>
    <row r="7" spans="1:13" ht="21" customHeight="1" x14ac:dyDescent="0.25">
      <c r="A7" s="42"/>
      <c r="B7" s="58"/>
      <c r="C7" s="62"/>
      <c r="D7" s="63"/>
      <c r="E7" s="64"/>
      <c r="F7" s="15">
        <f ca="1">IF(LEN(INDIRECT(ADDRESS(ROW()-1, COLUMN())))=1,"",INDIRECT(ADDRESS(23,7))-INDIRECT(ADDRESS(23,6)))</f>
        <v>-7</v>
      </c>
      <c r="G7" s="16"/>
      <c r="H7" s="9">
        <f ca="1">IF(LEN(INDIRECT(ADDRESS(ROW()-1, COLUMN())))=1,"",INDIRECT(ADDRESS(31,6))-INDIRECT(ADDRESS(31,7)))</f>
        <v>5</v>
      </c>
      <c r="I7" s="9">
        <f ca="1">IF(LEN(INDIRECT(ADDRESS(ROW()-1, COLUMN())))=1,"",INDIRECT(ADDRESS(34,7))-INDIRECT(ADDRESS(34,6)))</f>
        <v>5</v>
      </c>
      <c r="J7" s="10">
        <f ca="1">IF(LEN(INDIRECT(ADDRESS(ROW()-1, COLUMN())))=1,"",INDIRECT(ADDRESS(18,6))-INDIRECT(ADDRESS(18,7)))</f>
        <v>-8</v>
      </c>
      <c r="K7" s="58"/>
      <c r="L7" s="9">
        <f ca="1">IF(COUNT(F7:J7)=0,"",SUM(F7:J7))</f>
        <v>-5</v>
      </c>
      <c r="M7" s="74"/>
    </row>
    <row r="8" spans="1:13" ht="21" customHeight="1" x14ac:dyDescent="0.25">
      <c r="A8" s="42"/>
      <c r="B8" s="68">
        <v>3</v>
      </c>
      <c r="C8" s="69" t="s">
        <v>26</v>
      </c>
      <c r="D8" s="70"/>
      <c r="E8" s="71"/>
      <c r="F8" s="11" t="str">
        <f ca="1">INDIRECT(ADDRESS(26,6))&amp;":"&amp;INDIRECT(ADDRESS(26,7))</f>
        <v>5:8</v>
      </c>
      <c r="G8" s="13" t="str">
        <f ca="1">INDIRECT(ADDRESS(31,7))&amp;":"&amp;INDIRECT(ADDRESS(31,6))</f>
        <v>6:11</v>
      </c>
      <c r="H8" s="12"/>
      <c r="I8" s="13" t="str">
        <f ca="1">INDIRECT(ADDRESS(19,6))&amp;":"&amp;INDIRECT(ADDRESS(19,7))</f>
        <v>13:5</v>
      </c>
      <c r="J8" s="14" t="str">
        <f ca="1">INDIRECT(ADDRESS(22,7))&amp;":"&amp;INDIRECT(ADDRESS(22,6))</f>
        <v>4:10</v>
      </c>
      <c r="K8" s="72">
        <f ca="1">IF(COUNT(F9:J9)=0,"",COUNTIF(F9:J9,"&gt;0")+0.5*COUNTIF(F9:J9,0))</f>
        <v>1</v>
      </c>
      <c r="L8" s="9"/>
      <c r="M8" s="73">
        <v>4</v>
      </c>
    </row>
    <row r="9" spans="1:13" ht="21" customHeight="1" x14ac:dyDescent="0.25">
      <c r="A9" s="42"/>
      <c r="B9" s="58"/>
      <c r="C9" s="62"/>
      <c r="D9" s="63"/>
      <c r="E9" s="64"/>
      <c r="F9" s="15">
        <f ca="1">IF(LEN(INDIRECT(ADDRESS(ROW()-1, COLUMN())))=1,"",INDIRECT(ADDRESS(26,6))-INDIRECT(ADDRESS(26,7)))</f>
        <v>-3</v>
      </c>
      <c r="G9" s="9">
        <f ca="1">IF(LEN(INDIRECT(ADDRESS(ROW()-1, COLUMN())))=1,"",INDIRECT(ADDRESS(31,7))-INDIRECT(ADDRESS(31,6)))</f>
        <v>-5</v>
      </c>
      <c r="H9" s="16"/>
      <c r="I9" s="9">
        <f ca="1">IF(LEN(INDIRECT(ADDRESS(ROW()-1, COLUMN())))=1,"",INDIRECT(ADDRESS(19,6))-INDIRECT(ADDRESS(19,7)))</f>
        <v>8</v>
      </c>
      <c r="J9" s="10">
        <f ca="1">IF(LEN(INDIRECT(ADDRESS(ROW()-1, COLUMN())))=1,"",INDIRECT(ADDRESS(22,7))-INDIRECT(ADDRESS(22,6)))</f>
        <v>-6</v>
      </c>
      <c r="K9" s="58"/>
      <c r="L9" s="9">
        <f ca="1">IF(COUNT(F9:J9)=0,"",SUM(F9:J9))</f>
        <v>-6</v>
      </c>
      <c r="M9" s="74"/>
    </row>
    <row r="10" spans="1:13" ht="21" customHeight="1" x14ac:dyDescent="0.25">
      <c r="A10" s="42"/>
      <c r="B10" s="68">
        <v>4</v>
      </c>
      <c r="C10" s="69" t="s">
        <v>38</v>
      </c>
      <c r="D10" s="70"/>
      <c r="E10" s="71"/>
      <c r="F10" s="11" t="str">
        <f ca="1">INDIRECT(ADDRESS(30,7))&amp;":"&amp;INDIRECT(ADDRESS(30,6))</f>
        <v>4:13</v>
      </c>
      <c r="G10" s="13" t="str">
        <f ca="1">INDIRECT(ADDRESS(34,6))&amp;":"&amp;INDIRECT(ADDRESS(34,7))</f>
        <v>8:13</v>
      </c>
      <c r="H10" s="13" t="str">
        <f ca="1">INDIRECT(ADDRESS(19,7))&amp;":"&amp;INDIRECT(ADDRESS(19,6))</f>
        <v>5:13</v>
      </c>
      <c r="I10" s="12"/>
      <c r="J10" s="14" t="str">
        <f ca="1">INDIRECT(ADDRESS(27,6))&amp;":"&amp;INDIRECT(ADDRESS(27,7))</f>
        <v>7:13</v>
      </c>
      <c r="K10" s="72">
        <f ca="1">IF(COUNT(F11:J11)=0,"",COUNTIF(F11:J11,"&gt;0")+0.5*COUNTIF(F11:J11,0))</f>
        <v>0</v>
      </c>
      <c r="L10" s="9"/>
      <c r="M10" s="73">
        <v>5</v>
      </c>
    </row>
    <row r="11" spans="1:13" ht="21.75" customHeight="1" x14ac:dyDescent="0.25">
      <c r="A11" s="42"/>
      <c r="B11" s="58"/>
      <c r="C11" s="62"/>
      <c r="D11" s="63"/>
      <c r="E11" s="64"/>
      <c r="F11" s="15">
        <f ca="1">IF(LEN(INDIRECT(ADDRESS(ROW()-1, COLUMN())))=1,"",INDIRECT(ADDRESS(30,7))-INDIRECT(ADDRESS(30,6)))</f>
        <v>-9</v>
      </c>
      <c r="G11" s="9">
        <f ca="1">IF(LEN(INDIRECT(ADDRESS(ROW()-1, COLUMN())))=1,"",INDIRECT(ADDRESS(34,6))-INDIRECT(ADDRESS(34,7)))</f>
        <v>-5</v>
      </c>
      <c r="H11" s="9">
        <f ca="1">IF(LEN(INDIRECT(ADDRESS(ROW()-1, COLUMN())))=1,"",INDIRECT(ADDRESS(19,7))-INDIRECT(ADDRESS(19,6)))</f>
        <v>-8</v>
      </c>
      <c r="I11" s="16"/>
      <c r="J11" s="10">
        <f ca="1">IF(LEN(INDIRECT(ADDRESS(ROW()-1, COLUMN())))=1,"",INDIRECT(ADDRESS(27,6))-INDIRECT(ADDRESS(27,7)))</f>
        <v>-6</v>
      </c>
      <c r="K11" s="58"/>
      <c r="L11" s="9">
        <f ca="1">IF(COUNT(F11:J11)=0,"",SUM(F11:J11))</f>
        <v>-28</v>
      </c>
      <c r="M11" s="74"/>
    </row>
    <row r="12" spans="1:13" ht="21.75" customHeight="1" thickBot="1" x14ac:dyDescent="0.3">
      <c r="A12" s="42"/>
      <c r="B12" s="81">
        <v>5</v>
      </c>
      <c r="C12" s="69" t="s">
        <v>35</v>
      </c>
      <c r="D12" s="70"/>
      <c r="E12" s="71"/>
      <c r="F12" s="11" t="str">
        <f ca="1">INDIRECT(ADDRESS(35,6))&amp;":"&amp;INDIRECT(ADDRESS(35,7))</f>
        <v>8:7</v>
      </c>
      <c r="G12" s="13" t="str">
        <f ca="1">INDIRECT(ADDRESS(18,7))&amp;":"&amp;INDIRECT(ADDRESS(18,6))</f>
        <v>12:4</v>
      </c>
      <c r="H12" s="13" t="str">
        <f ca="1">INDIRECT(ADDRESS(22,6))&amp;":"&amp;INDIRECT(ADDRESS(22,7))</f>
        <v>10:4</v>
      </c>
      <c r="I12" s="13" t="str">
        <f ca="1">INDIRECT(ADDRESS(27,7))&amp;":"&amp;INDIRECT(ADDRESS(27,6))</f>
        <v>13:7</v>
      </c>
      <c r="J12" s="17"/>
      <c r="K12" s="72">
        <f ca="1">IF(COUNT(F13:J13)=0,"",COUNTIF(F13:J13,"&gt;0")+0.5*COUNTIF(F13:J13,0))</f>
        <v>4</v>
      </c>
      <c r="L12" s="9"/>
      <c r="M12" s="73">
        <v>1</v>
      </c>
    </row>
    <row r="13" spans="1:13" ht="21.75" thickBot="1" x14ac:dyDescent="0.3">
      <c r="A13" s="42"/>
      <c r="B13" s="82"/>
      <c r="C13" s="83"/>
      <c r="D13" s="84"/>
      <c r="E13" s="85"/>
      <c r="F13" s="18">
        <f ca="1">IF(LEN(INDIRECT(ADDRESS(ROW()-1, COLUMN())))=1,"",INDIRECT(ADDRESS(35,6))-INDIRECT(ADDRESS(35,7)))</f>
        <v>1</v>
      </c>
      <c r="G13" s="19">
        <f ca="1">IF(LEN(INDIRECT(ADDRESS(ROW()-1, COLUMN())))=1,"",INDIRECT(ADDRESS(18,7))-INDIRECT(ADDRESS(18,6)))</f>
        <v>8</v>
      </c>
      <c r="H13" s="19">
        <f ca="1">IF(LEN(INDIRECT(ADDRESS(ROW()-1, COLUMN())))=1,"",INDIRECT(ADDRESS(22,6))-INDIRECT(ADDRESS(22,7)))</f>
        <v>6</v>
      </c>
      <c r="I13" s="19">
        <f ca="1">IF(LEN(INDIRECT(ADDRESS(ROW()-1, COLUMN())))=1,"",INDIRECT(ADDRESS(27,7))-INDIRECT(ADDRESS(27,6)))</f>
        <v>6</v>
      </c>
      <c r="J13" s="20"/>
      <c r="K13" s="82"/>
      <c r="L13" s="19">
        <f ca="1">IF(COUNT(F13:J13)=0,"",SUM(F13:J13))</f>
        <v>21</v>
      </c>
      <c r="M13" s="76"/>
    </row>
    <row r="14" spans="1:13" x14ac:dyDescent="0.25">
      <c r="A14" s="42"/>
    </row>
    <row r="15" spans="1:13" ht="12.75" customHeight="1" x14ac:dyDescent="0.25">
      <c r="A15" s="42"/>
    </row>
    <row r="16" spans="1:13" ht="12" customHeight="1" x14ac:dyDescent="0.25"/>
    <row r="17" spans="1:13" ht="30" customHeight="1" thickBot="1" x14ac:dyDescent="0.3">
      <c r="A17" s="42"/>
      <c r="B17" s="66" t="s">
        <v>4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1:13" ht="30" customHeight="1" thickBot="1" x14ac:dyDescent="0.4">
      <c r="A18" s="42"/>
      <c r="B18" s="45">
        <v>2</v>
      </c>
      <c r="C18" s="77" t="str">
        <f ca="1">IF(ISBLANK(INDIRECT(ADDRESS(B18*2+2,3))),"",INDIRECT(ADDRESS(B18*2+2,3)))</f>
        <v>Баринова, Пименова</v>
      </c>
      <c r="D18" s="78"/>
      <c r="E18" s="79"/>
      <c r="F18" s="38">
        <v>4</v>
      </c>
      <c r="G18" s="39">
        <v>12</v>
      </c>
      <c r="H18" s="80" t="str">
        <f ca="1">IF(ISBLANK(INDIRECT(ADDRESS(K18*2+2,3))),"",INDIRECT(ADDRESS(K18*2+2,3)))</f>
        <v>Орлова, Елсакова А.</v>
      </c>
      <c r="I18" s="78"/>
      <c r="J18" s="78"/>
      <c r="K18" s="45">
        <v>5</v>
      </c>
      <c r="L18" s="32" t="s">
        <v>5</v>
      </c>
      <c r="M18" s="31"/>
    </row>
    <row r="19" spans="1:13" ht="30" customHeight="1" thickBot="1" x14ac:dyDescent="0.4">
      <c r="A19" s="42"/>
      <c r="B19" s="45">
        <v>3</v>
      </c>
      <c r="C19" s="77" t="str">
        <f ca="1">IF(ISBLANK(INDIRECT(ADDRESS(B19*2+2,3))),"",INDIRECT(ADDRESS(B19*2+2,3)))</f>
        <v>Лукьянова, Коппа</v>
      </c>
      <c r="D19" s="78"/>
      <c r="E19" s="79"/>
      <c r="F19" s="38">
        <v>13</v>
      </c>
      <c r="G19" s="39">
        <v>5</v>
      </c>
      <c r="H19" s="80" t="str">
        <f ca="1">IF(ISBLANK(INDIRECT(ADDRESS(K19*2+2,3))),"",INDIRECT(ADDRESS(K19*2+2,3)))</f>
        <v>Потапова, Мельник</v>
      </c>
      <c r="I19" s="78"/>
      <c r="J19" s="78"/>
      <c r="K19" s="45">
        <v>4</v>
      </c>
      <c r="L19" s="32" t="s">
        <v>5</v>
      </c>
      <c r="M19" s="31"/>
    </row>
    <row r="20" spans="1:13" ht="13.5" customHeight="1" x14ac:dyDescent="0.55000000000000004">
      <c r="A20" s="42"/>
      <c r="L20" s="33"/>
      <c r="M20" s="40"/>
    </row>
    <row r="21" spans="1:13" ht="30" customHeight="1" thickBot="1" x14ac:dyDescent="0.6">
      <c r="A21" s="42"/>
      <c r="B21" s="66" t="s">
        <v>6</v>
      </c>
      <c r="C21" s="67"/>
      <c r="D21" s="67"/>
      <c r="E21" s="67"/>
      <c r="F21" s="67"/>
      <c r="G21" s="67"/>
      <c r="H21" s="67"/>
      <c r="I21" s="67"/>
      <c r="J21" s="67"/>
      <c r="K21" s="67"/>
      <c r="L21" s="33"/>
      <c r="M21" s="40"/>
    </row>
    <row r="22" spans="1:13" ht="30" customHeight="1" thickBot="1" x14ac:dyDescent="0.4">
      <c r="A22" s="42"/>
      <c r="B22" s="45">
        <v>5</v>
      </c>
      <c r="C22" s="77" t="str">
        <f ca="1">IF(ISBLANK(INDIRECT(ADDRESS(B22*2+2,3))),"",INDIRECT(ADDRESS(B22*2+2,3)))</f>
        <v>Орлова, Елсакова А.</v>
      </c>
      <c r="D22" s="78"/>
      <c r="E22" s="79"/>
      <c r="F22" s="38">
        <v>10</v>
      </c>
      <c r="G22" s="39">
        <v>4</v>
      </c>
      <c r="H22" s="80" t="str">
        <f ca="1">IF(ISBLANK(INDIRECT(ADDRESS(K22*2+2,3))),"",INDIRECT(ADDRESS(K22*2+2,3)))</f>
        <v>Лукьянова, Коппа</v>
      </c>
      <c r="I22" s="78"/>
      <c r="J22" s="78"/>
      <c r="K22" s="45">
        <v>3</v>
      </c>
      <c r="L22" s="32" t="s">
        <v>5</v>
      </c>
      <c r="M22" s="31"/>
    </row>
    <row r="23" spans="1:13" ht="30" customHeight="1" thickBot="1" x14ac:dyDescent="0.4">
      <c r="A23" s="42"/>
      <c r="B23" s="45">
        <v>1</v>
      </c>
      <c r="C23" s="77" t="str">
        <f ca="1">IF(ISBLANK(INDIRECT(ADDRESS(B23*2+2,3))),"",INDIRECT(ADDRESS(B23*2+2,3)))</f>
        <v>Зубова, Мурашова</v>
      </c>
      <c r="D23" s="78"/>
      <c r="E23" s="79"/>
      <c r="F23" s="38">
        <v>13</v>
      </c>
      <c r="G23" s="39">
        <v>6</v>
      </c>
      <c r="H23" s="80" t="str">
        <f ca="1">IF(ISBLANK(INDIRECT(ADDRESS(K23*2+2,3))),"",INDIRECT(ADDRESS(K23*2+2,3)))</f>
        <v>Баринова, Пименова</v>
      </c>
      <c r="I23" s="78"/>
      <c r="J23" s="78"/>
      <c r="K23" s="45">
        <v>2</v>
      </c>
      <c r="L23" s="32" t="s">
        <v>5</v>
      </c>
      <c r="M23" s="31"/>
    </row>
    <row r="24" spans="1:13" ht="15" customHeight="1" x14ac:dyDescent="0.55000000000000004">
      <c r="A24" s="42"/>
      <c r="L24" s="33"/>
      <c r="M24" s="40"/>
    </row>
    <row r="25" spans="1:13" ht="30" customHeight="1" thickBot="1" x14ac:dyDescent="0.6">
      <c r="A25" s="42"/>
      <c r="B25" s="66" t="s">
        <v>7</v>
      </c>
      <c r="C25" s="67"/>
      <c r="D25" s="67"/>
      <c r="E25" s="67"/>
      <c r="F25" s="67"/>
      <c r="G25" s="67"/>
      <c r="H25" s="67"/>
      <c r="I25" s="67"/>
      <c r="J25" s="67"/>
      <c r="K25" s="67"/>
      <c r="L25" s="33"/>
      <c r="M25" s="40"/>
    </row>
    <row r="26" spans="1:13" ht="30" customHeight="1" thickBot="1" x14ac:dyDescent="0.4">
      <c r="A26" s="42"/>
      <c r="B26" s="45">
        <v>3</v>
      </c>
      <c r="C26" s="77" t="str">
        <f ca="1">IF(ISBLANK(INDIRECT(ADDRESS(B26*2+2,3))),"",INDIRECT(ADDRESS(B26*2+2,3)))</f>
        <v>Лукьянова, Коппа</v>
      </c>
      <c r="D26" s="78"/>
      <c r="E26" s="79"/>
      <c r="F26" s="38">
        <v>5</v>
      </c>
      <c r="G26" s="39">
        <v>8</v>
      </c>
      <c r="H26" s="80" t="str">
        <f ca="1">IF(ISBLANK(INDIRECT(ADDRESS(K26*2+2,3))),"",INDIRECT(ADDRESS(K26*2+2,3)))</f>
        <v>Зубова, Мурашова</v>
      </c>
      <c r="I26" s="78"/>
      <c r="J26" s="78"/>
      <c r="K26" s="45">
        <v>1</v>
      </c>
      <c r="L26" s="32" t="s">
        <v>5</v>
      </c>
      <c r="M26" s="31"/>
    </row>
    <row r="27" spans="1:13" ht="30" customHeight="1" thickBot="1" x14ac:dyDescent="0.4">
      <c r="A27" s="42"/>
      <c r="B27" s="45">
        <v>4</v>
      </c>
      <c r="C27" s="77" t="str">
        <f ca="1">IF(ISBLANK(INDIRECT(ADDRESS(B27*2+2,3))),"",INDIRECT(ADDRESS(B27*2+2,3)))</f>
        <v>Потапова, Мельник</v>
      </c>
      <c r="D27" s="78"/>
      <c r="E27" s="79"/>
      <c r="F27" s="38">
        <v>7</v>
      </c>
      <c r="G27" s="39">
        <v>13</v>
      </c>
      <c r="H27" s="80" t="str">
        <f ca="1">IF(ISBLANK(INDIRECT(ADDRESS(K27*2+2,3))),"",INDIRECT(ADDRESS(K27*2+2,3)))</f>
        <v>Орлова, Елсакова А.</v>
      </c>
      <c r="I27" s="78"/>
      <c r="J27" s="78"/>
      <c r="K27" s="45">
        <v>5</v>
      </c>
      <c r="L27" s="32" t="s">
        <v>5</v>
      </c>
      <c r="M27" s="31"/>
    </row>
    <row r="28" spans="1:13" ht="13.5" customHeight="1" x14ac:dyDescent="0.55000000000000004">
      <c r="A28" s="42"/>
      <c r="L28" s="33"/>
      <c r="M28" s="40"/>
    </row>
    <row r="29" spans="1:13" ht="30" customHeight="1" thickBot="1" x14ac:dyDescent="0.6">
      <c r="A29" s="42"/>
      <c r="B29" s="66" t="s">
        <v>9</v>
      </c>
      <c r="C29" s="67"/>
      <c r="D29" s="67"/>
      <c r="E29" s="67"/>
      <c r="F29" s="67"/>
      <c r="G29" s="67"/>
      <c r="H29" s="67"/>
      <c r="I29" s="67"/>
      <c r="J29" s="67"/>
      <c r="K29" s="67"/>
      <c r="L29" s="33"/>
      <c r="M29" s="40"/>
    </row>
    <row r="30" spans="1:13" ht="30" customHeight="1" thickBot="1" x14ac:dyDescent="0.4">
      <c r="A30" s="42"/>
      <c r="B30" s="45">
        <v>1</v>
      </c>
      <c r="C30" s="77" t="str">
        <f ca="1">IF(ISBLANK(INDIRECT(ADDRESS(B30*2+2,3))),"",INDIRECT(ADDRESS(B30*2+2,3)))</f>
        <v>Зубова, Мурашова</v>
      </c>
      <c r="D30" s="78"/>
      <c r="E30" s="79"/>
      <c r="F30" s="38">
        <v>13</v>
      </c>
      <c r="G30" s="39">
        <v>4</v>
      </c>
      <c r="H30" s="80" t="str">
        <f ca="1">IF(ISBLANK(INDIRECT(ADDRESS(K30*2+2,3))),"",INDIRECT(ADDRESS(K30*2+2,3)))</f>
        <v>Потапова, Мельник</v>
      </c>
      <c r="I30" s="78"/>
      <c r="J30" s="78"/>
      <c r="K30" s="45">
        <v>4</v>
      </c>
      <c r="L30" s="32" t="s">
        <v>5</v>
      </c>
      <c r="M30" s="31"/>
    </row>
    <row r="31" spans="1:13" ht="30" customHeight="1" thickBot="1" x14ac:dyDescent="0.4">
      <c r="A31" s="42"/>
      <c r="B31" s="45">
        <v>2</v>
      </c>
      <c r="C31" s="77" t="str">
        <f ca="1">IF(ISBLANK(INDIRECT(ADDRESS(B31*2+2,3))),"",INDIRECT(ADDRESS(B31*2+2,3)))</f>
        <v>Баринова, Пименова</v>
      </c>
      <c r="D31" s="78"/>
      <c r="E31" s="79"/>
      <c r="F31" s="38">
        <v>11</v>
      </c>
      <c r="G31" s="39">
        <v>6</v>
      </c>
      <c r="H31" s="80" t="str">
        <f ca="1">IF(ISBLANK(INDIRECT(ADDRESS(K31*2+2,3))),"",INDIRECT(ADDRESS(K31*2+2,3)))</f>
        <v>Лукьянова, Коппа</v>
      </c>
      <c r="I31" s="78"/>
      <c r="J31" s="78"/>
      <c r="K31" s="45">
        <v>3</v>
      </c>
      <c r="L31" s="32" t="s">
        <v>5</v>
      </c>
      <c r="M31" s="31"/>
    </row>
    <row r="32" spans="1:13" ht="12" customHeight="1" x14ac:dyDescent="0.55000000000000004">
      <c r="A32" s="42"/>
      <c r="L32" s="33"/>
      <c r="M32" s="40"/>
    </row>
    <row r="33" spans="1:13" ht="30" customHeight="1" thickBot="1" x14ac:dyDescent="0.6">
      <c r="A33" s="42"/>
      <c r="B33" s="66" t="s">
        <v>10</v>
      </c>
      <c r="C33" s="67"/>
      <c r="D33" s="67"/>
      <c r="E33" s="67"/>
      <c r="F33" s="67"/>
      <c r="G33" s="67"/>
      <c r="H33" s="67"/>
      <c r="I33" s="67"/>
      <c r="J33" s="67"/>
      <c r="K33" s="67"/>
      <c r="L33" s="33"/>
      <c r="M33" s="40"/>
    </row>
    <row r="34" spans="1:13" ht="30" customHeight="1" thickBot="1" x14ac:dyDescent="0.4">
      <c r="A34" s="42"/>
      <c r="B34" s="45">
        <v>4</v>
      </c>
      <c r="C34" s="77" t="str">
        <f ca="1">IF(ISBLANK(INDIRECT(ADDRESS(B34*2+2,3))),"",INDIRECT(ADDRESS(B34*2+2,3)))</f>
        <v>Потапова, Мельник</v>
      </c>
      <c r="D34" s="78"/>
      <c r="E34" s="79"/>
      <c r="F34" s="38">
        <v>8</v>
      </c>
      <c r="G34" s="39">
        <v>13</v>
      </c>
      <c r="H34" s="80" t="str">
        <f ca="1">IF(ISBLANK(INDIRECT(ADDRESS(K34*2+2,3))),"",INDIRECT(ADDRESS(K34*2+2,3)))</f>
        <v>Баринова, Пименова</v>
      </c>
      <c r="I34" s="78"/>
      <c r="J34" s="78"/>
      <c r="K34" s="45">
        <v>2</v>
      </c>
      <c r="L34" s="32" t="s">
        <v>5</v>
      </c>
      <c r="M34" s="31"/>
    </row>
    <row r="35" spans="1:13" ht="30" customHeight="1" thickBot="1" x14ac:dyDescent="0.4">
      <c r="A35" s="42"/>
      <c r="B35" s="45">
        <v>5</v>
      </c>
      <c r="C35" s="77" t="str">
        <f ca="1">IF(ISBLANK(INDIRECT(ADDRESS(B35*2+2,3))),"",INDIRECT(ADDRESS(B35*2+2,3)))</f>
        <v>Орлова, Елсакова А.</v>
      </c>
      <c r="D35" s="78"/>
      <c r="E35" s="79"/>
      <c r="F35" s="38">
        <v>8</v>
      </c>
      <c r="G35" s="39">
        <v>7</v>
      </c>
      <c r="H35" s="80" t="str">
        <f ca="1">IF(ISBLANK(INDIRECT(ADDRESS(K35*2+2,3))),"",INDIRECT(ADDRESS(K35*2+2,3)))</f>
        <v>Зубова, Мурашова</v>
      </c>
      <c r="I35" s="78"/>
      <c r="J35" s="78"/>
      <c r="K35" s="45">
        <v>1</v>
      </c>
      <c r="L35" s="32" t="s">
        <v>5</v>
      </c>
      <c r="M35" s="31"/>
    </row>
    <row r="36" spans="1:13" x14ac:dyDescent="0.25">
      <c r="A36" s="42"/>
    </row>
    <row r="37" spans="1:13" x14ac:dyDescent="0.25">
      <c r="A37" s="42"/>
    </row>
    <row r="38" spans="1:13" x14ac:dyDescent="0.25">
      <c r="A38" s="42"/>
    </row>
    <row r="39" spans="1:13" x14ac:dyDescent="0.25">
      <c r="A39" s="42"/>
    </row>
    <row r="40" spans="1:13" x14ac:dyDescent="0.25">
      <c r="A40" s="42"/>
    </row>
    <row r="41" spans="1:13" x14ac:dyDescent="0.25">
      <c r="A41" s="42"/>
    </row>
    <row r="42" spans="1:13" x14ac:dyDescent="0.25">
      <c r="A42" s="42"/>
    </row>
  </sheetData>
  <mergeCells count="47">
    <mergeCell ref="C34:E34"/>
    <mergeCell ref="H34:J34"/>
    <mergeCell ref="C35:E35"/>
    <mergeCell ref="H35:J35"/>
    <mergeCell ref="C30:E30"/>
    <mergeCell ref="H30:J30"/>
    <mergeCell ref="C31:E31"/>
    <mergeCell ref="H31:J31"/>
    <mergeCell ref="B33:K33"/>
    <mergeCell ref="C26:E26"/>
    <mergeCell ref="H26:J26"/>
    <mergeCell ref="C27:E27"/>
    <mergeCell ref="H27:J27"/>
    <mergeCell ref="B29:K29"/>
    <mergeCell ref="C22:E22"/>
    <mergeCell ref="H22:J22"/>
    <mergeCell ref="C23:E23"/>
    <mergeCell ref="H23:J23"/>
    <mergeCell ref="B25:K25"/>
    <mergeCell ref="M12:M13"/>
    <mergeCell ref="B17:K17"/>
    <mergeCell ref="C18:E18"/>
    <mergeCell ref="H18:J18"/>
    <mergeCell ref="C19:E19"/>
    <mergeCell ref="H19:J19"/>
    <mergeCell ref="B12:B13"/>
    <mergeCell ref="C12:E13"/>
    <mergeCell ref="K12:K13"/>
    <mergeCell ref="M10:M11"/>
    <mergeCell ref="M4:M5"/>
    <mergeCell ref="M6:M7"/>
    <mergeCell ref="M8:M9"/>
    <mergeCell ref="B10:B11"/>
    <mergeCell ref="C10:E11"/>
    <mergeCell ref="K10:K11"/>
    <mergeCell ref="B21:K21"/>
    <mergeCell ref="B6:B7"/>
    <mergeCell ref="C6:E7"/>
    <mergeCell ref="B8:B9"/>
    <mergeCell ref="C8:E9"/>
    <mergeCell ref="K6:K7"/>
    <mergeCell ref="K8:K9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19" workbookViewId="0">
      <selection activeCell="M2" sqref="M2"/>
    </sheetView>
  </sheetViews>
  <sheetFormatPr defaultRowHeight="15" x14ac:dyDescent="0.25"/>
  <cols>
    <col min="1" max="1" width="4" style="35" customWidth="1"/>
    <col min="2" max="12" width="10.28515625" style="36" customWidth="1"/>
    <col min="13" max="13" width="10.28515625" style="37" customWidth="1"/>
    <col min="14" max="15" width="10.28515625" style="36" customWidth="1"/>
    <col min="16" max="16384" width="9.140625" style="36"/>
  </cols>
  <sheetData>
    <row r="1" spans="1:13" ht="45" x14ac:dyDescent="0.25">
      <c r="A1" s="36"/>
      <c r="B1" s="52" t="s">
        <v>17</v>
      </c>
      <c r="C1" s="53"/>
      <c r="D1" s="53"/>
      <c r="E1" s="53"/>
      <c r="F1" s="53"/>
      <c r="G1" s="53"/>
      <c r="H1" s="53"/>
      <c r="I1" s="53"/>
      <c r="J1" s="53"/>
      <c r="K1" s="53"/>
    </row>
    <row r="2" spans="1:13" ht="15.75" thickBot="1" x14ac:dyDescent="0.3">
      <c r="A2" s="36"/>
    </row>
    <row r="3" spans="1:13" ht="15.75" thickBot="1" x14ac:dyDescent="0.3">
      <c r="A3" s="36"/>
      <c r="B3" s="34"/>
      <c r="C3" s="54" t="s">
        <v>0</v>
      </c>
      <c r="D3" s="55"/>
      <c r="E3" s="56"/>
      <c r="F3" s="1">
        <v>1</v>
      </c>
      <c r="G3" s="1">
        <v>2</v>
      </c>
      <c r="H3" s="1">
        <v>3</v>
      </c>
      <c r="I3" s="2">
        <v>4</v>
      </c>
      <c r="J3" s="2">
        <v>5</v>
      </c>
      <c r="K3" s="34" t="s">
        <v>1</v>
      </c>
      <c r="L3" s="1" t="s">
        <v>2</v>
      </c>
      <c r="M3" s="3" t="s">
        <v>3</v>
      </c>
    </row>
    <row r="4" spans="1:13" ht="21" customHeight="1" x14ac:dyDescent="0.25">
      <c r="A4" s="36"/>
      <c r="B4" s="57">
        <v>1</v>
      </c>
      <c r="C4" s="59" t="s">
        <v>22</v>
      </c>
      <c r="D4" s="60"/>
      <c r="E4" s="61"/>
      <c r="F4" s="4"/>
      <c r="G4" s="5" t="str">
        <f ca="1">INDIRECT(ADDRESS(23,6))&amp;":"&amp;INDIRECT(ADDRESS(23,7))</f>
        <v>13:6</v>
      </c>
      <c r="H4" s="5" t="str">
        <f ca="1">INDIRECT(ADDRESS(26,7))&amp;":"&amp;INDIRECT(ADDRESS(26,6))</f>
        <v>3:13</v>
      </c>
      <c r="I4" s="5" t="str">
        <f ca="1">INDIRECT(ADDRESS(30,6))&amp;":"&amp;INDIRECT(ADDRESS(30,7))</f>
        <v>9:13</v>
      </c>
      <c r="J4" s="6" t="str">
        <f ca="1">INDIRECT(ADDRESS(35,7))&amp;":"&amp;INDIRECT(ADDRESS(35,6))</f>
        <v>10:8</v>
      </c>
      <c r="K4" s="65">
        <f ca="1">IF(COUNT(F5:J5)=0,"",COUNTIF(F5:J5,"&gt;0")+0.5*COUNTIF(F5:J5,0))</f>
        <v>2</v>
      </c>
      <c r="L4" s="7">
        <v>9</v>
      </c>
      <c r="M4" s="75">
        <v>2</v>
      </c>
    </row>
    <row r="5" spans="1:13" ht="21" customHeight="1" x14ac:dyDescent="0.25">
      <c r="A5" s="36"/>
      <c r="B5" s="58"/>
      <c r="C5" s="62"/>
      <c r="D5" s="63"/>
      <c r="E5" s="64"/>
      <c r="F5" s="8"/>
      <c r="G5" s="9">
        <f ca="1">IF(LEN(INDIRECT(ADDRESS(ROW()-1, COLUMN())))=1,"",INDIRECT(ADDRESS(23,6))-INDIRECT(ADDRESS(23,7)))</f>
        <v>7</v>
      </c>
      <c r="H5" s="9">
        <f ca="1">IF(LEN(INDIRECT(ADDRESS(ROW()-1, COLUMN())))=1,"",INDIRECT(ADDRESS(26,7))-INDIRECT(ADDRESS(26,6)))</f>
        <v>-10</v>
      </c>
      <c r="I5" s="9">
        <f ca="1">IF(LEN(INDIRECT(ADDRESS(ROW()-1, COLUMN())))=1,"",INDIRECT(ADDRESS(30,6))-INDIRECT(ADDRESS(30,7)))</f>
        <v>-4</v>
      </c>
      <c r="J5" s="10">
        <f ca="1">IF(LEN(INDIRECT(ADDRESS(ROW()-1, COLUMN())))=1,"",INDIRECT(ADDRESS(35,7))-INDIRECT(ADDRESS(35,6)))</f>
        <v>2</v>
      </c>
      <c r="K5" s="58"/>
      <c r="L5" s="9">
        <f ca="1">IF(COUNT(F5:J5)=0,"",SUM(F5:J5))</f>
        <v>-5</v>
      </c>
      <c r="M5" s="74"/>
    </row>
    <row r="6" spans="1:13" ht="21" customHeight="1" x14ac:dyDescent="0.25">
      <c r="A6" s="36"/>
      <c r="B6" s="68">
        <v>2</v>
      </c>
      <c r="C6" s="69" t="s">
        <v>31</v>
      </c>
      <c r="D6" s="70"/>
      <c r="E6" s="71"/>
      <c r="F6" s="11" t="str">
        <f ca="1">INDIRECT(ADDRESS(23,7))&amp;":"&amp;INDIRECT(ADDRESS(23,6))</f>
        <v>6:13</v>
      </c>
      <c r="G6" s="12"/>
      <c r="H6" s="13" t="str">
        <f ca="1">INDIRECT(ADDRESS(31,6))&amp;":"&amp;INDIRECT(ADDRESS(31,7))</f>
        <v>10:2</v>
      </c>
      <c r="I6" s="13" t="str">
        <f ca="1">INDIRECT(ADDRESS(34,7))&amp;":"&amp;INDIRECT(ADDRESS(34,6))</f>
        <v>9:3</v>
      </c>
      <c r="J6" s="14" t="str">
        <f ca="1">INDIRECT(ADDRESS(18,6))&amp;":"&amp;INDIRECT(ADDRESS(18,7))</f>
        <v>9:10</v>
      </c>
      <c r="K6" s="72">
        <f ca="1">IF(COUNT(F7:J7)=0,"",COUNTIF(F7:J7,"&gt;0")+0.5*COUNTIF(F7:J7,0))</f>
        <v>2</v>
      </c>
      <c r="L6" s="9"/>
      <c r="M6" s="73">
        <v>4</v>
      </c>
    </row>
    <row r="7" spans="1:13" ht="21" customHeight="1" x14ac:dyDescent="0.25">
      <c r="A7" s="36"/>
      <c r="B7" s="58"/>
      <c r="C7" s="62"/>
      <c r="D7" s="63"/>
      <c r="E7" s="64"/>
      <c r="F7" s="15">
        <f ca="1">IF(LEN(INDIRECT(ADDRESS(ROW()-1, COLUMN())))=1,"",INDIRECT(ADDRESS(23,7))-INDIRECT(ADDRESS(23,6)))</f>
        <v>-7</v>
      </c>
      <c r="G7" s="16"/>
      <c r="H7" s="9">
        <f ca="1">IF(LEN(INDIRECT(ADDRESS(ROW()-1, COLUMN())))=1,"",INDIRECT(ADDRESS(31,6))-INDIRECT(ADDRESS(31,7)))</f>
        <v>8</v>
      </c>
      <c r="I7" s="9">
        <f ca="1">IF(LEN(INDIRECT(ADDRESS(ROW()-1, COLUMN())))=1,"",INDIRECT(ADDRESS(34,7))-INDIRECT(ADDRESS(34,6)))</f>
        <v>6</v>
      </c>
      <c r="J7" s="10">
        <f ca="1">IF(LEN(INDIRECT(ADDRESS(ROW()-1, COLUMN())))=1,"",INDIRECT(ADDRESS(18,6))-INDIRECT(ADDRESS(18,7)))</f>
        <v>-1</v>
      </c>
      <c r="K7" s="58"/>
      <c r="L7" s="9">
        <f ca="1">IF(COUNT(F7:J7)=0,"",SUM(F7:J7))</f>
        <v>6</v>
      </c>
      <c r="M7" s="74"/>
    </row>
    <row r="8" spans="1:13" ht="21" customHeight="1" x14ac:dyDescent="0.25">
      <c r="A8" s="36"/>
      <c r="B8" s="68">
        <v>3</v>
      </c>
      <c r="C8" s="69" t="s">
        <v>23</v>
      </c>
      <c r="D8" s="70"/>
      <c r="E8" s="71"/>
      <c r="F8" s="11" t="str">
        <f ca="1">INDIRECT(ADDRESS(26,6))&amp;":"&amp;INDIRECT(ADDRESS(26,7))</f>
        <v>13:3</v>
      </c>
      <c r="G8" s="13" t="str">
        <f ca="1">INDIRECT(ADDRESS(31,7))&amp;":"&amp;INDIRECT(ADDRESS(31,6))</f>
        <v>2:10</v>
      </c>
      <c r="H8" s="12"/>
      <c r="I8" s="13" t="str">
        <f ca="1">INDIRECT(ADDRESS(19,6))&amp;":"&amp;INDIRECT(ADDRESS(19,7))</f>
        <v>13:1</v>
      </c>
      <c r="J8" s="14" t="str">
        <f ca="1">INDIRECT(ADDRESS(22,7))&amp;":"&amp;INDIRECT(ADDRESS(22,6))</f>
        <v>13:4</v>
      </c>
      <c r="K8" s="72">
        <f ca="1">IF(COUNT(F9:J9)=0,"",COUNTIF(F9:J9,"&gt;0")+0.5*COUNTIF(F9:J9,0))</f>
        <v>3</v>
      </c>
      <c r="L8" s="9"/>
      <c r="M8" s="73">
        <v>1</v>
      </c>
    </row>
    <row r="9" spans="1:13" ht="21" customHeight="1" x14ac:dyDescent="0.25">
      <c r="A9" s="36"/>
      <c r="B9" s="58"/>
      <c r="C9" s="62"/>
      <c r="D9" s="63"/>
      <c r="E9" s="64"/>
      <c r="F9" s="15">
        <f ca="1">IF(LEN(INDIRECT(ADDRESS(ROW()-1, COLUMN())))=1,"",INDIRECT(ADDRESS(26,6))-INDIRECT(ADDRESS(26,7)))</f>
        <v>10</v>
      </c>
      <c r="G9" s="9">
        <f ca="1">IF(LEN(INDIRECT(ADDRESS(ROW()-1, COLUMN())))=1,"",INDIRECT(ADDRESS(31,7))-INDIRECT(ADDRESS(31,6)))</f>
        <v>-8</v>
      </c>
      <c r="H9" s="16"/>
      <c r="I9" s="9">
        <f ca="1">IF(LEN(INDIRECT(ADDRESS(ROW()-1, COLUMN())))=1,"",INDIRECT(ADDRESS(19,6))-INDIRECT(ADDRESS(19,7)))</f>
        <v>12</v>
      </c>
      <c r="J9" s="10">
        <f ca="1">IF(LEN(INDIRECT(ADDRESS(ROW()-1, COLUMN())))=1,"",INDIRECT(ADDRESS(22,7))-INDIRECT(ADDRESS(22,6)))</f>
        <v>9</v>
      </c>
      <c r="K9" s="58"/>
      <c r="L9" s="9">
        <f ca="1">IF(COUNT(F9:J9)=0,"",SUM(F9:J9))</f>
        <v>23</v>
      </c>
      <c r="M9" s="74"/>
    </row>
    <row r="10" spans="1:13" ht="21" customHeight="1" x14ac:dyDescent="0.25">
      <c r="A10" s="36"/>
      <c r="B10" s="68">
        <v>4</v>
      </c>
      <c r="C10" s="69" t="s">
        <v>39</v>
      </c>
      <c r="D10" s="70"/>
      <c r="E10" s="71"/>
      <c r="F10" s="11" t="str">
        <f ca="1">INDIRECT(ADDRESS(30,7))&amp;":"&amp;INDIRECT(ADDRESS(30,6))</f>
        <v>13:9</v>
      </c>
      <c r="G10" s="13" t="str">
        <f ca="1">INDIRECT(ADDRESS(34,6))&amp;":"&amp;INDIRECT(ADDRESS(34,7))</f>
        <v>3:9</v>
      </c>
      <c r="H10" s="13" t="str">
        <f ca="1">INDIRECT(ADDRESS(19,7))&amp;":"&amp;INDIRECT(ADDRESS(19,6))</f>
        <v>1:13</v>
      </c>
      <c r="I10" s="12"/>
      <c r="J10" s="14" t="str">
        <f ca="1">INDIRECT(ADDRESS(27,6))&amp;":"&amp;INDIRECT(ADDRESS(27,7))</f>
        <v>8:9</v>
      </c>
      <c r="K10" s="72">
        <f ca="1">IF(COUNT(F11:J11)=0,"",COUNTIF(F11:J11,"&gt;0")+0.5*COUNTIF(F11:J11,0))</f>
        <v>1</v>
      </c>
      <c r="L10" s="9"/>
      <c r="M10" s="73">
        <v>5</v>
      </c>
    </row>
    <row r="11" spans="1:13" ht="21.75" customHeight="1" x14ac:dyDescent="0.25">
      <c r="A11" s="36"/>
      <c r="B11" s="58"/>
      <c r="C11" s="62"/>
      <c r="D11" s="63"/>
      <c r="E11" s="64"/>
      <c r="F11" s="15">
        <f ca="1">IF(LEN(INDIRECT(ADDRESS(ROW()-1, COLUMN())))=1,"",INDIRECT(ADDRESS(30,7))-INDIRECT(ADDRESS(30,6)))</f>
        <v>4</v>
      </c>
      <c r="G11" s="9">
        <f ca="1">IF(LEN(INDIRECT(ADDRESS(ROW()-1, COLUMN())))=1,"",INDIRECT(ADDRESS(34,6))-INDIRECT(ADDRESS(34,7)))</f>
        <v>-6</v>
      </c>
      <c r="H11" s="9">
        <f ca="1">IF(LEN(INDIRECT(ADDRESS(ROW()-1, COLUMN())))=1,"",INDIRECT(ADDRESS(19,7))-INDIRECT(ADDRESS(19,6)))</f>
        <v>-12</v>
      </c>
      <c r="I11" s="16"/>
      <c r="J11" s="10">
        <f ca="1">IF(LEN(INDIRECT(ADDRESS(ROW()-1, COLUMN())))=1,"",INDIRECT(ADDRESS(27,6))-INDIRECT(ADDRESS(27,7)))</f>
        <v>-1</v>
      </c>
      <c r="K11" s="58"/>
      <c r="L11" s="9">
        <f ca="1">IF(COUNT(F11:J11)=0,"",SUM(F11:J11))</f>
        <v>-15</v>
      </c>
      <c r="M11" s="74"/>
    </row>
    <row r="12" spans="1:13" ht="21.75" thickBot="1" x14ac:dyDescent="0.3">
      <c r="A12" s="36"/>
      <c r="B12" s="81">
        <v>5</v>
      </c>
      <c r="C12" s="69" t="s">
        <v>36</v>
      </c>
      <c r="D12" s="70"/>
      <c r="E12" s="71"/>
      <c r="F12" s="11" t="str">
        <f ca="1">INDIRECT(ADDRESS(35,6))&amp;":"&amp;INDIRECT(ADDRESS(35,7))</f>
        <v>8:10</v>
      </c>
      <c r="G12" s="13" t="str">
        <f ca="1">INDIRECT(ADDRESS(18,7))&amp;":"&amp;INDIRECT(ADDRESS(18,6))</f>
        <v>10:9</v>
      </c>
      <c r="H12" s="13" t="str">
        <f ca="1">INDIRECT(ADDRESS(22,6))&amp;":"&amp;INDIRECT(ADDRESS(22,7))</f>
        <v>4:13</v>
      </c>
      <c r="I12" s="13" t="str">
        <f ca="1">INDIRECT(ADDRESS(27,7))&amp;":"&amp;INDIRECT(ADDRESS(27,6))</f>
        <v>9:8</v>
      </c>
      <c r="J12" s="17"/>
      <c r="K12" s="72">
        <f ca="1">IF(COUNT(F13:J13)=0,"",COUNTIF(F13:J13,"&gt;0")+0.5*COUNTIF(F13:J13,0))</f>
        <v>2</v>
      </c>
      <c r="L12" s="9"/>
      <c r="M12" s="73">
        <v>3</v>
      </c>
    </row>
    <row r="13" spans="1:13" ht="21.75" thickBot="1" x14ac:dyDescent="0.3">
      <c r="A13" s="36"/>
      <c r="B13" s="82"/>
      <c r="C13" s="83"/>
      <c r="D13" s="84"/>
      <c r="E13" s="85"/>
      <c r="F13" s="18">
        <f ca="1">IF(LEN(INDIRECT(ADDRESS(ROW()-1, COLUMN())))=1,"",INDIRECT(ADDRESS(35,6))-INDIRECT(ADDRESS(35,7)))</f>
        <v>-2</v>
      </c>
      <c r="G13" s="19">
        <f ca="1">IF(LEN(INDIRECT(ADDRESS(ROW()-1, COLUMN())))=1,"",INDIRECT(ADDRESS(18,7))-INDIRECT(ADDRESS(18,6)))</f>
        <v>1</v>
      </c>
      <c r="H13" s="19">
        <f ca="1">IF(LEN(INDIRECT(ADDRESS(ROW()-1, COLUMN())))=1,"",INDIRECT(ADDRESS(22,6))-INDIRECT(ADDRESS(22,7)))</f>
        <v>-9</v>
      </c>
      <c r="I13" s="19">
        <f ca="1">IF(LEN(INDIRECT(ADDRESS(ROW()-1, COLUMN())))=1,"",INDIRECT(ADDRESS(27,7))-INDIRECT(ADDRESS(27,6)))</f>
        <v>1</v>
      </c>
      <c r="J13" s="20"/>
      <c r="K13" s="82"/>
      <c r="L13" s="19">
        <f ca="1">IF(COUNT(F13:J13)=0,"",SUM(F13:J13))</f>
        <v>-9</v>
      </c>
      <c r="M13" s="76"/>
    </row>
    <row r="14" spans="1:13" x14ac:dyDescent="0.25">
      <c r="A14" s="36"/>
    </row>
    <row r="15" spans="1:13" ht="12.75" customHeight="1" x14ac:dyDescent="0.25">
      <c r="A15" s="36"/>
    </row>
    <row r="16" spans="1:13" ht="12" customHeight="1" x14ac:dyDescent="0.25"/>
    <row r="17" spans="2:13" s="42" customFormat="1" ht="30" customHeight="1" thickBot="1" x14ac:dyDescent="0.3">
      <c r="B17" s="66" t="s">
        <v>4</v>
      </c>
      <c r="C17" s="67"/>
      <c r="D17" s="67"/>
      <c r="E17" s="67"/>
      <c r="F17" s="67"/>
      <c r="G17" s="67"/>
      <c r="H17" s="67"/>
      <c r="I17" s="67"/>
      <c r="J17" s="67"/>
      <c r="K17" s="67"/>
      <c r="M17" s="37"/>
    </row>
    <row r="18" spans="2:13" s="42" customFormat="1" ht="30" customHeight="1" thickBot="1" x14ac:dyDescent="0.4">
      <c r="B18" s="45">
        <v>2</v>
      </c>
      <c r="C18" s="77" t="str">
        <f ca="1">IF(ISBLANK(INDIRECT(ADDRESS(B18*2+2,3))),"",INDIRECT(ADDRESS(B18*2+2,3)))</f>
        <v>Костяная, Кирменская</v>
      </c>
      <c r="D18" s="78"/>
      <c r="E18" s="79"/>
      <c r="F18" s="38">
        <v>9</v>
      </c>
      <c r="G18" s="39">
        <v>10</v>
      </c>
      <c r="H18" s="80" t="str">
        <f ca="1">IF(ISBLANK(INDIRECT(ADDRESS(K18*2+2,3))),"",INDIRECT(ADDRESS(K18*2+2,3)))</f>
        <v>Гуменюк, Алиева</v>
      </c>
      <c r="I18" s="78"/>
      <c r="J18" s="78"/>
      <c r="K18" s="45">
        <v>5</v>
      </c>
      <c r="L18" s="32" t="s">
        <v>5</v>
      </c>
      <c r="M18" s="31"/>
    </row>
    <row r="19" spans="2:13" s="42" customFormat="1" ht="30" customHeight="1" thickBot="1" x14ac:dyDescent="0.4">
      <c r="B19" s="45">
        <v>3</v>
      </c>
      <c r="C19" s="77" t="str">
        <f ca="1">IF(ISBLANK(INDIRECT(ADDRESS(B19*2+2,3))),"",INDIRECT(ADDRESS(B19*2+2,3)))</f>
        <v>Большакова, Соколова</v>
      </c>
      <c r="D19" s="78"/>
      <c r="E19" s="79"/>
      <c r="F19" s="38">
        <v>13</v>
      </c>
      <c r="G19" s="39">
        <v>1</v>
      </c>
      <c r="H19" s="80" t="str">
        <f ca="1">IF(ISBLANK(INDIRECT(ADDRESS(K19*2+2,3))),"",INDIRECT(ADDRESS(K19*2+2,3)))</f>
        <v>Меренкова, Беспрозванных</v>
      </c>
      <c r="I19" s="78"/>
      <c r="J19" s="78"/>
      <c r="K19" s="45">
        <v>4</v>
      </c>
      <c r="L19" s="32" t="s">
        <v>5</v>
      </c>
      <c r="M19" s="31"/>
    </row>
    <row r="20" spans="2:13" s="42" customFormat="1" ht="13.5" customHeight="1" x14ac:dyDescent="0.55000000000000004">
      <c r="L20" s="33"/>
      <c r="M20" s="40"/>
    </row>
    <row r="21" spans="2:13" s="42" customFormat="1" ht="30" customHeight="1" thickBot="1" x14ac:dyDescent="0.6">
      <c r="B21" s="66" t="s">
        <v>6</v>
      </c>
      <c r="C21" s="67"/>
      <c r="D21" s="67"/>
      <c r="E21" s="67"/>
      <c r="F21" s="67"/>
      <c r="G21" s="67"/>
      <c r="H21" s="67"/>
      <c r="I21" s="67"/>
      <c r="J21" s="67"/>
      <c r="K21" s="67"/>
      <c r="L21" s="33"/>
      <c r="M21" s="40"/>
    </row>
    <row r="22" spans="2:13" s="42" customFormat="1" ht="30" customHeight="1" thickBot="1" x14ac:dyDescent="0.4">
      <c r="B22" s="45">
        <v>5</v>
      </c>
      <c r="C22" s="77" t="str">
        <f ca="1">IF(ISBLANK(INDIRECT(ADDRESS(B22*2+2,3))),"",INDIRECT(ADDRESS(B22*2+2,3)))</f>
        <v>Гуменюк, Алиева</v>
      </c>
      <c r="D22" s="78"/>
      <c r="E22" s="79"/>
      <c r="F22" s="38">
        <v>4</v>
      </c>
      <c r="G22" s="39">
        <v>13</v>
      </c>
      <c r="H22" s="80" t="str">
        <f ca="1">IF(ISBLANK(INDIRECT(ADDRESS(K22*2+2,3))),"",INDIRECT(ADDRESS(K22*2+2,3)))</f>
        <v>Большакова, Соколова</v>
      </c>
      <c r="I22" s="78"/>
      <c r="J22" s="78"/>
      <c r="K22" s="45">
        <v>3</v>
      </c>
      <c r="L22" s="32" t="s">
        <v>5</v>
      </c>
      <c r="M22" s="31"/>
    </row>
    <row r="23" spans="2:13" s="42" customFormat="1" ht="30" customHeight="1" thickBot="1" x14ac:dyDescent="0.4">
      <c r="B23" s="45">
        <v>1</v>
      </c>
      <c r="C23" s="77" t="str">
        <f ca="1">IF(ISBLANK(INDIRECT(ADDRESS(B23*2+2,3))),"",INDIRECT(ADDRESS(B23*2+2,3)))</f>
        <v>Сафонова, Багаутдинова</v>
      </c>
      <c r="D23" s="78"/>
      <c r="E23" s="79"/>
      <c r="F23" s="38">
        <v>13</v>
      </c>
      <c r="G23" s="39">
        <v>6</v>
      </c>
      <c r="H23" s="80" t="str">
        <f ca="1">IF(ISBLANK(INDIRECT(ADDRESS(K23*2+2,3))),"",INDIRECT(ADDRESS(K23*2+2,3)))</f>
        <v>Костяная, Кирменская</v>
      </c>
      <c r="I23" s="78"/>
      <c r="J23" s="78"/>
      <c r="K23" s="45">
        <v>2</v>
      </c>
      <c r="L23" s="32" t="s">
        <v>5</v>
      </c>
      <c r="M23" s="31"/>
    </row>
    <row r="24" spans="2:13" s="42" customFormat="1" ht="15" customHeight="1" x14ac:dyDescent="0.55000000000000004">
      <c r="L24" s="33"/>
      <c r="M24" s="40"/>
    </row>
    <row r="25" spans="2:13" s="42" customFormat="1" ht="30" customHeight="1" thickBot="1" x14ac:dyDescent="0.6">
      <c r="B25" s="66" t="s">
        <v>7</v>
      </c>
      <c r="C25" s="67"/>
      <c r="D25" s="67"/>
      <c r="E25" s="67"/>
      <c r="F25" s="67"/>
      <c r="G25" s="67"/>
      <c r="H25" s="67"/>
      <c r="I25" s="67"/>
      <c r="J25" s="67"/>
      <c r="K25" s="67"/>
      <c r="L25" s="33"/>
      <c r="M25" s="40"/>
    </row>
    <row r="26" spans="2:13" s="42" customFormat="1" ht="30" customHeight="1" thickBot="1" x14ac:dyDescent="0.4">
      <c r="B26" s="45">
        <v>3</v>
      </c>
      <c r="C26" s="77" t="str">
        <f ca="1">IF(ISBLANK(INDIRECT(ADDRESS(B26*2+2,3))),"",INDIRECT(ADDRESS(B26*2+2,3)))</f>
        <v>Большакова, Соколова</v>
      </c>
      <c r="D26" s="78"/>
      <c r="E26" s="79"/>
      <c r="F26" s="38">
        <v>13</v>
      </c>
      <c r="G26" s="39">
        <v>3</v>
      </c>
      <c r="H26" s="80" t="str">
        <f ca="1">IF(ISBLANK(INDIRECT(ADDRESS(K26*2+2,3))),"",INDIRECT(ADDRESS(K26*2+2,3)))</f>
        <v>Сафонова, Багаутдинова</v>
      </c>
      <c r="I26" s="78"/>
      <c r="J26" s="78"/>
      <c r="K26" s="45">
        <v>1</v>
      </c>
      <c r="L26" s="32" t="s">
        <v>5</v>
      </c>
      <c r="M26" s="31"/>
    </row>
    <row r="27" spans="2:13" s="42" customFormat="1" ht="30" customHeight="1" thickBot="1" x14ac:dyDescent="0.4">
      <c r="B27" s="45">
        <v>4</v>
      </c>
      <c r="C27" s="77" t="str">
        <f ca="1">IF(ISBLANK(INDIRECT(ADDRESS(B27*2+2,3))),"",INDIRECT(ADDRESS(B27*2+2,3)))</f>
        <v>Меренкова, Беспрозванных</v>
      </c>
      <c r="D27" s="78"/>
      <c r="E27" s="79"/>
      <c r="F27" s="38">
        <v>8</v>
      </c>
      <c r="G27" s="39">
        <v>9</v>
      </c>
      <c r="H27" s="80" t="str">
        <f ca="1">IF(ISBLANK(INDIRECT(ADDRESS(K27*2+2,3))),"",INDIRECT(ADDRESS(K27*2+2,3)))</f>
        <v>Гуменюк, Алиева</v>
      </c>
      <c r="I27" s="78"/>
      <c r="J27" s="78"/>
      <c r="K27" s="45">
        <v>5</v>
      </c>
      <c r="L27" s="32" t="s">
        <v>5</v>
      </c>
      <c r="M27" s="31"/>
    </row>
    <row r="28" spans="2:13" s="42" customFormat="1" ht="13.5" customHeight="1" x14ac:dyDescent="0.55000000000000004">
      <c r="L28" s="33"/>
      <c r="M28" s="40"/>
    </row>
    <row r="29" spans="2:13" s="42" customFormat="1" ht="30" customHeight="1" thickBot="1" x14ac:dyDescent="0.6">
      <c r="B29" s="66" t="s">
        <v>9</v>
      </c>
      <c r="C29" s="67"/>
      <c r="D29" s="67"/>
      <c r="E29" s="67"/>
      <c r="F29" s="67"/>
      <c r="G29" s="67"/>
      <c r="H29" s="67"/>
      <c r="I29" s="67"/>
      <c r="J29" s="67"/>
      <c r="K29" s="67"/>
      <c r="L29" s="33"/>
      <c r="M29" s="40"/>
    </row>
    <row r="30" spans="2:13" s="42" customFormat="1" ht="30" customHeight="1" thickBot="1" x14ac:dyDescent="0.4">
      <c r="B30" s="45">
        <v>1</v>
      </c>
      <c r="C30" s="77" t="str">
        <f ca="1">IF(ISBLANK(INDIRECT(ADDRESS(B30*2+2,3))),"",INDIRECT(ADDRESS(B30*2+2,3)))</f>
        <v>Сафонова, Багаутдинова</v>
      </c>
      <c r="D30" s="78"/>
      <c r="E30" s="79"/>
      <c r="F30" s="38">
        <v>9</v>
      </c>
      <c r="G30" s="39">
        <v>13</v>
      </c>
      <c r="H30" s="80" t="str">
        <f ca="1">IF(ISBLANK(INDIRECT(ADDRESS(K30*2+2,3))),"",INDIRECT(ADDRESS(K30*2+2,3)))</f>
        <v>Меренкова, Беспрозванных</v>
      </c>
      <c r="I30" s="78"/>
      <c r="J30" s="78"/>
      <c r="K30" s="45">
        <v>4</v>
      </c>
      <c r="L30" s="32" t="s">
        <v>5</v>
      </c>
      <c r="M30" s="31"/>
    </row>
    <row r="31" spans="2:13" s="42" customFormat="1" ht="30" customHeight="1" thickBot="1" x14ac:dyDescent="0.4">
      <c r="B31" s="45">
        <v>2</v>
      </c>
      <c r="C31" s="77" t="str">
        <f ca="1">IF(ISBLANK(INDIRECT(ADDRESS(B31*2+2,3))),"",INDIRECT(ADDRESS(B31*2+2,3)))</f>
        <v>Костяная, Кирменская</v>
      </c>
      <c r="D31" s="78"/>
      <c r="E31" s="79"/>
      <c r="F31" s="38">
        <v>10</v>
      </c>
      <c r="G31" s="39">
        <v>2</v>
      </c>
      <c r="H31" s="80" t="str">
        <f ca="1">IF(ISBLANK(INDIRECT(ADDRESS(K31*2+2,3))),"",INDIRECT(ADDRESS(K31*2+2,3)))</f>
        <v>Большакова, Соколова</v>
      </c>
      <c r="I31" s="78"/>
      <c r="J31" s="78"/>
      <c r="K31" s="45">
        <v>3</v>
      </c>
      <c r="L31" s="32" t="s">
        <v>5</v>
      </c>
      <c r="M31" s="31"/>
    </row>
    <row r="32" spans="2:13" s="42" customFormat="1" ht="12" customHeight="1" x14ac:dyDescent="0.55000000000000004">
      <c r="L32" s="33"/>
      <c r="M32" s="40"/>
    </row>
    <row r="33" spans="1:13" s="42" customFormat="1" ht="30" customHeight="1" thickBot="1" x14ac:dyDescent="0.6">
      <c r="B33" s="66" t="s">
        <v>10</v>
      </c>
      <c r="C33" s="67"/>
      <c r="D33" s="67"/>
      <c r="E33" s="67"/>
      <c r="F33" s="67"/>
      <c r="G33" s="67"/>
      <c r="H33" s="67"/>
      <c r="I33" s="67"/>
      <c r="J33" s="67"/>
      <c r="K33" s="67"/>
      <c r="L33" s="33"/>
      <c r="M33" s="40"/>
    </row>
    <row r="34" spans="1:13" s="42" customFormat="1" ht="30" customHeight="1" thickBot="1" x14ac:dyDescent="0.4">
      <c r="B34" s="45">
        <v>4</v>
      </c>
      <c r="C34" s="77" t="str">
        <f ca="1">IF(ISBLANK(INDIRECT(ADDRESS(B34*2+2,3))),"",INDIRECT(ADDRESS(B34*2+2,3)))</f>
        <v>Меренкова, Беспрозванных</v>
      </c>
      <c r="D34" s="78"/>
      <c r="E34" s="79"/>
      <c r="F34" s="38">
        <v>3</v>
      </c>
      <c r="G34" s="39">
        <v>9</v>
      </c>
      <c r="H34" s="80" t="str">
        <f ca="1">IF(ISBLANK(INDIRECT(ADDRESS(K34*2+2,3))),"",INDIRECT(ADDRESS(K34*2+2,3)))</f>
        <v>Костяная, Кирменская</v>
      </c>
      <c r="I34" s="78"/>
      <c r="J34" s="78"/>
      <c r="K34" s="45">
        <v>2</v>
      </c>
      <c r="L34" s="32" t="s">
        <v>5</v>
      </c>
      <c r="M34" s="31"/>
    </row>
    <row r="35" spans="1:13" s="42" customFormat="1" ht="30" customHeight="1" thickBot="1" x14ac:dyDescent="0.4">
      <c r="B35" s="45">
        <v>5</v>
      </c>
      <c r="C35" s="77" t="str">
        <f ca="1">IF(ISBLANK(INDIRECT(ADDRESS(B35*2+2,3))),"",INDIRECT(ADDRESS(B35*2+2,3)))</f>
        <v>Гуменюк, Алиева</v>
      </c>
      <c r="D35" s="78"/>
      <c r="E35" s="79"/>
      <c r="F35" s="38">
        <v>8</v>
      </c>
      <c r="G35" s="39">
        <v>10</v>
      </c>
      <c r="H35" s="80" t="str">
        <f ca="1">IF(ISBLANK(INDIRECT(ADDRESS(K35*2+2,3))),"",INDIRECT(ADDRESS(K35*2+2,3)))</f>
        <v>Сафонова, Багаутдинова</v>
      </c>
      <c r="I35" s="78"/>
      <c r="J35" s="78"/>
      <c r="K35" s="45">
        <v>1</v>
      </c>
      <c r="L35" s="32" t="s">
        <v>5</v>
      </c>
      <c r="M35" s="31"/>
    </row>
    <row r="36" spans="1:13" x14ac:dyDescent="0.25">
      <c r="A36" s="36"/>
    </row>
    <row r="37" spans="1:13" x14ac:dyDescent="0.25">
      <c r="A37" s="36"/>
    </row>
    <row r="38" spans="1:13" x14ac:dyDescent="0.25">
      <c r="A38" s="36"/>
    </row>
    <row r="39" spans="1:13" x14ac:dyDescent="0.25">
      <c r="A39" s="36"/>
    </row>
    <row r="40" spans="1:13" x14ac:dyDescent="0.25">
      <c r="A40" s="36"/>
    </row>
    <row r="41" spans="1:13" x14ac:dyDescent="0.25">
      <c r="A41" s="36"/>
    </row>
    <row r="42" spans="1:13" x14ac:dyDescent="0.25">
      <c r="A42" s="36"/>
    </row>
  </sheetData>
  <mergeCells count="47">
    <mergeCell ref="C34:E34"/>
    <mergeCell ref="H34:J34"/>
    <mergeCell ref="C35:E35"/>
    <mergeCell ref="H35:J35"/>
    <mergeCell ref="C30:E30"/>
    <mergeCell ref="H30:J30"/>
    <mergeCell ref="C31:E31"/>
    <mergeCell ref="H31:J31"/>
    <mergeCell ref="B33:K33"/>
    <mergeCell ref="C26:E26"/>
    <mergeCell ref="H26:J26"/>
    <mergeCell ref="C27:E27"/>
    <mergeCell ref="H27:J27"/>
    <mergeCell ref="B29:K29"/>
    <mergeCell ref="C22:E22"/>
    <mergeCell ref="H22:J22"/>
    <mergeCell ref="C23:E23"/>
    <mergeCell ref="H23:J23"/>
    <mergeCell ref="B25:K25"/>
    <mergeCell ref="M12:M13"/>
    <mergeCell ref="B17:K17"/>
    <mergeCell ref="C18:E18"/>
    <mergeCell ref="H18:J18"/>
    <mergeCell ref="C19:E19"/>
    <mergeCell ref="H19:J19"/>
    <mergeCell ref="B12:B13"/>
    <mergeCell ref="C12:E13"/>
    <mergeCell ref="K12:K13"/>
    <mergeCell ref="M10:M11"/>
    <mergeCell ref="M4:M5"/>
    <mergeCell ref="M6:M7"/>
    <mergeCell ref="M8:M9"/>
    <mergeCell ref="B10:B11"/>
    <mergeCell ref="C10:E11"/>
    <mergeCell ref="K10:K11"/>
    <mergeCell ref="B21:K21"/>
    <mergeCell ref="B6:B7"/>
    <mergeCell ref="C6:E7"/>
    <mergeCell ref="B8:B9"/>
    <mergeCell ref="C8:E9"/>
    <mergeCell ref="K6:K7"/>
    <mergeCell ref="K8:K9"/>
    <mergeCell ref="B1:K1"/>
    <mergeCell ref="C3:E3"/>
    <mergeCell ref="B4:B5"/>
    <mergeCell ref="C4:E5"/>
    <mergeCell ref="K4:K5"/>
  </mergeCells>
  <pageMargins left="0.25" right="0.25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O8" sqref="O8"/>
    </sheetView>
  </sheetViews>
  <sheetFormatPr defaultRowHeight="15" x14ac:dyDescent="0.25"/>
  <cols>
    <col min="1" max="1" width="4" style="49" customWidth="1"/>
    <col min="2" max="12" width="10.28515625" style="47" customWidth="1"/>
    <col min="13" max="13" width="10.28515625" style="37" customWidth="1"/>
    <col min="14" max="15" width="10.28515625" style="47" customWidth="1"/>
    <col min="16" max="16384" width="9.140625" style="47"/>
  </cols>
  <sheetData>
    <row r="1" spans="1:13" ht="45" x14ac:dyDescent="0.25">
      <c r="A1" s="47"/>
      <c r="B1" s="52" t="s">
        <v>16</v>
      </c>
      <c r="C1" s="53"/>
      <c r="D1" s="53"/>
      <c r="E1" s="53"/>
      <c r="F1" s="53"/>
      <c r="G1" s="53"/>
      <c r="H1" s="53"/>
      <c r="I1" s="53"/>
      <c r="J1" s="53"/>
      <c r="K1" s="53"/>
    </row>
    <row r="2" spans="1:13" ht="15.75" thickBot="1" x14ac:dyDescent="0.3">
      <c r="A2" s="47"/>
    </row>
    <row r="3" spans="1:13" ht="15.75" thickBot="1" x14ac:dyDescent="0.3">
      <c r="A3" s="47"/>
      <c r="B3" s="48"/>
      <c r="C3" s="54" t="s">
        <v>0</v>
      </c>
      <c r="D3" s="55"/>
      <c r="E3" s="56"/>
      <c r="F3" s="1">
        <v>1</v>
      </c>
      <c r="G3" s="1">
        <v>2</v>
      </c>
      <c r="H3" s="1">
        <v>3</v>
      </c>
      <c r="I3" s="2">
        <v>4</v>
      </c>
      <c r="J3" s="2">
        <v>5</v>
      </c>
      <c r="K3" s="48" t="s">
        <v>1</v>
      </c>
      <c r="L3" s="1" t="s">
        <v>2</v>
      </c>
      <c r="M3" s="3" t="s">
        <v>3</v>
      </c>
    </row>
    <row r="4" spans="1:13" ht="21" customHeight="1" x14ac:dyDescent="0.25">
      <c r="A4" s="47"/>
      <c r="B4" s="57">
        <v>1</v>
      </c>
      <c r="C4" s="59" t="s">
        <v>25</v>
      </c>
      <c r="D4" s="60"/>
      <c r="E4" s="61"/>
      <c r="F4" s="4"/>
      <c r="G4" s="5" t="str">
        <f ca="1">INDIRECT(ADDRESS(23,6))&amp;":"&amp;INDIRECT(ADDRESS(23,7))</f>
        <v>12:8</v>
      </c>
      <c r="H4" s="5" t="str">
        <f ca="1">INDIRECT(ADDRESS(26,7))&amp;":"&amp;INDIRECT(ADDRESS(26,6))</f>
        <v>8:11</v>
      </c>
      <c r="I4" s="5" t="str">
        <f ca="1">INDIRECT(ADDRESS(30,6))&amp;":"&amp;INDIRECT(ADDRESS(30,7))</f>
        <v>11:13</v>
      </c>
      <c r="J4" s="6" t="str">
        <f ca="1">INDIRECT(ADDRESS(35,7))&amp;":"&amp;INDIRECT(ADDRESS(35,6))</f>
        <v>9:4</v>
      </c>
      <c r="K4" s="65">
        <f ca="1">IF(COUNT(F5:J5)=0,"",COUNTIF(F5:J5,"&gt;0")+0.5*COUNTIF(F5:J5,0))</f>
        <v>2</v>
      </c>
      <c r="L4" s="7">
        <v>1</v>
      </c>
      <c r="M4" s="75">
        <v>3</v>
      </c>
    </row>
    <row r="5" spans="1:13" ht="21" customHeight="1" x14ac:dyDescent="0.25">
      <c r="A5" s="47"/>
      <c r="B5" s="58"/>
      <c r="C5" s="62"/>
      <c r="D5" s="63"/>
      <c r="E5" s="64"/>
      <c r="F5" s="8"/>
      <c r="G5" s="9">
        <f ca="1">IF(LEN(INDIRECT(ADDRESS(ROW()-1, COLUMN())))=1,"",INDIRECT(ADDRESS(23,6))-INDIRECT(ADDRESS(23,7)))</f>
        <v>4</v>
      </c>
      <c r="H5" s="9">
        <f ca="1">IF(LEN(INDIRECT(ADDRESS(ROW()-1, COLUMN())))=1,"",INDIRECT(ADDRESS(26,7))-INDIRECT(ADDRESS(26,6)))</f>
        <v>-3</v>
      </c>
      <c r="I5" s="9">
        <f ca="1">IF(LEN(INDIRECT(ADDRESS(ROW()-1, COLUMN())))=1,"",INDIRECT(ADDRESS(30,6))-INDIRECT(ADDRESS(30,7)))</f>
        <v>-2</v>
      </c>
      <c r="J5" s="10">
        <f ca="1">IF(LEN(INDIRECT(ADDRESS(ROW()-1, COLUMN())))=1,"",INDIRECT(ADDRESS(35,7))-INDIRECT(ADDRESS(35,6)))</f>
        <v>5</v>
      </c>
      <c r="K5" s="58"/>
      <c r="L5" s="9">
        <f ca="1">IF(COUNT(F5:J5)=0,"",SUM(F5:J5))</f>
        <v>4</v>
      </c>
      <c r="M5" s="74"/>
    </row>
    <row r="6" spans="1:13" ht="21" customHeight="1" x14ac:dyDescent="0.25">
      <c r="A6" s="47"/>
      <c r="B6" s="68">
        <v>2</v>
      </c>
      <c r="C6" s="69" t="s">
        <v>34</v>
      </c>
      <c r="D6" s="70"/>
      <c r="E6" s="71"/>
      <c r="F6" s="11" t="str">
        <f ca="1">INDIRECT(ADDRESS(23,7))&amp;":"&amp;INDIRECT(ADDRESS(23,6))</f>
        <v>8:12</v>
      </c>
      <c r="G6" s="12"/>
      <c r="H6" s="13" t="str">
        <f ca="1">INDIRECT(ADDRESS(31,6))&amp;":"&amp;INDIRECT(ADDRESS(31,7))</f>
        <v>7:6</v>
      </c>
      <c r="I6" s="13" t="str">
        <f ca="1">INDIRECT(ADDRESS(34,7))&amp;":"&amp;INDIRECT(ADDRESS(34,6))</f>
        <v>6:7</v>
      </c>
      <c r="J6" s="14" t="str">
        <f ca="1">INDIRECT(ADDRESS(18,6))&amp;":"&amp;INDIRECT(ADDRESS(18,7))</f>
        <v>13:7</v>
      </c>
      <c r="K6" s="72">
        <f ca="1">IF(COUNT(F7:J7)=0,"",COUNTIF(F7:J7,"&gt;0")+0.5*COUNTIF(F7:J7,0))</f>
        <v>2</v>
      </c>
      <c r="L6" s="9">
        <v>-3</v>
      </c>
      <c r="M6" s="73">
        <v>4</v>
      </c>
    </row>
    <row r="7" spans="1:13" ht="21" customHeight="1" x14ac:dyDescent="0.25">
      <c r="A7" s="47"/>
      <c r="B7" s="58"/>
      <c r="C7" s="62"/>
      <c r="D7" s="63"/>
      <c r="E7" s="64"/>
      <c r="F7" s="15">
        <f ca="1">IF(LEN(INDIRECT(ADDRESS(ROW()-1, COLUMN())))=1,"",INDIRECT(ADDRESS(23,7))-INDIRECT(ADDRESS(23,6)))</f>
        <v>-4</v>
      </c>
      <c r="G7" s="16"/>
      <c r="H7" s="9">
        <f ca="1">IF(LEN(INDIRECT(ADDRESS(ROW()-1, COLUMN())))=1,"",INDIRECT(ADDRESS(31,6))-INDIRECT(ADDRESS(31,7)))</f>
        <v>1</v>
      </c>
      <c r="I7" s="9">
        <f ca="1">IF(LEN(INDIRECT(ADDRESS(ROW()-1, COLUMN())))=1,"",INDIRECT(ADDRESS(34,7))-INDIRECT(ADDRESS(34,6)))</f>
        <v>-1</v>
      </c>
      <c r="J7" s="10">
        <f ca="1">IF(LEN(INDIRECT(ADDRESS(ROW()-1, COLUMN())))=1,"",INDIRECT(ADDRESS(18,6))-INDIRECT(ADDRESS(18,7)))</f>
        <v>6</v>
      </c>
      <c r="K7" s="58"/>
      <c r="L7" s="9">
        <f ca="1">IF(COUNT(F7:J7)=0,"",SUM(F7:J7))</f>
        <v>2</v>
      </c>
      <c r="M7" s="74"/>
    </row>
    <row r="8" spans="1:13" ht="21" customHeight="1" x14ac:dyDescent="0.25">
      <c r="A8" s="47"/>
      <c r="B8" s="68">
        <v>3</v>
      </c>
      <c r="C8" s="69" t="s">
        <v>41</v>
      </c>
      <c r="D8" s="70"/>
      <c r="E8" s="71"/>
      <c r="F8" s="11" t="str">
        <f ca="1">INDIRECT(ADDRESS(26,6))&amp;":"&amp;INDIRECT(ADDRESS(26,7))</f>
        <v>11:8</v>
      </c>
      <c r="G8" s="13" t="str">
        <f ca="1">INDIRECT(ADDRESS(31,7))&amp;":"&amp;INDIRECT(ADDRESS(31,6))</f>
        <v>6:7</v>
      </c>
      <c r="H8" s="12"/>
      <c r="I8" s="13" t="str">
        <f ca="1">INDIRECT(ADDRESS(19,6))&amp;":"&amp;INDIRECT(ADDRESS(19,7))</f>
        <v>3:13</v>
      </c>
      <c r="J8" s="14" t="str">
        <f ca="1">INDIRECT(ADDRESS(22,7))&amp;":"&amp;INDIRECT(ADDRESS(22,6))</f>
        <v>11:10</v>
      </c>
      <c r="K8" s="72">
        <f ca="1">IF(COUNT(F9:J9)=0,"",COUNTIF(F9:J9,"&gt;0")+0.5*COUNTIF(F9:J9,0))</f>
        <v>2</v>
      </c>
      <c r="L8" s="9">
        <v>2</v>
      </c>
      <c r="M8" s="73">
        <v>2</v>
      </c>
    </row>
    <row r="9" spans="1:13" ht="21" customHeight="1" x14ac:dyDescent="0.25">
      <c r="A9" s="47"/>
      <c r="B9" s="58"/>
      <c r="C9" s="62"/>
      <c r="D9" s="63"/>
      <c r="E9" s="64"/>
      <c r="F9" s="15">
        <f ca="1">IF(LEN(INDIRECT(ADDRESS(ROW()-1, COLUMN())))=1,"",INDIRECT(ADDRESS(26,6))-INDIRECT(ADDRESS(26,7)))</f>
        <v>3</v>
      </c>
      <c r="G9" s="9">
        <f ca="1">IF(LEN(INDIRECT(ADDRESS(ROW()-1, COLUMN())))=1,"",INDIRECT(ADDRESS(31,7))-INDIRECT(ADDRESS(31,6)))</f>
        <v>-1</v>
      </c>
      <c r="H9" s="16"/>
      <c r="I9" s="9">
        <f ca="1">IF(LEN(INDIRECT(ADDRESS(ROW()-1, COLUMN())))=1,"",INDIRECT(ADDRESS(19,6))-INDIRECT(ADDRESS(19,7)))</f>
        <v>-10</v>
      </c>
      <c r="J9" s="10">
        <f ca="1">IF(LEN(INDIRECT(ADDRESS(ROW()-1, COLUMN())))=1,"",INDIRECT(ADDRESS(22,7))-INDIRECT(ADDRESS(22,6)))</f>
        <v>1</v>
      </c>
      <c r="K9" s="58"/>
      <c r="L9" s="9">
        <f ca="1">IF(COUNT(F9:J9)=0,"",SUM(F9:J9))</f>
        <v>-7</v>
      </c>
      <c r="M9" s="74"/>
    </row>
    <row r="10" spans="1:13" ht="21" customHeight="1" x14ac:dyDescent="0.25">
      <c r="A10" s="47"/>
      <c r="B10" s="68">
        <v>4</v>
      </c>
      <c r="C10" s="69" t="s">
        <v>33</v>
      </c>
      <c r="D10" s="70"/>
      <c r="E10" s="71"/>
      <c r="F10" s="11" t="str">
        <f ca="1">INDIRECT(ADDRESS(30,7))&amp;":"&amp;INDIRECT(ADDRESS(30,6))</f>
        <v>13:11</v>
      </c>
      <c r="G10" s="13" t="str">
        <f ca="1">INDIRECT(ADDRESS(34,6))&amp;":"&amp;INDIRECT(ADDRESS(34,7))</f>
        <v>7:6</v>
      </c>
      <c r="H10" s="13" t="str">
        <f ca="1">INDIRECT(ADDRESS(19,7))&amp;":"&amp;INDIRECT(ADDRESS(19,6))</f>
        <v>13:3</v>
      </c>
      <c r="I10" s="12"/>
      <c r="J10" s="14" t="str">
        <f ca="1">INDIRECT(ADDRESS(27,6))&amp;":"&amp;INDIRECT(ADDRESS(27,7))</f>
        <v>10:9</v>
      </c>
      <c r="K10" s="72">
        <f ca="1">IF(COUNT(F11:J11)=0,"",COUNTIF(F11:J11,"&gt;0")+0.5*COUNTIF(F11:J11,0))</f>
        <v>4</v>
      </c>
      <c r="L10" s="9"/>
      <c r="M10" s="73">
        <v>1</v>
      </c>
    </row>
    <row r="11" spans="1:13" ht="21.75" customHeight="1" x14ac:dyDescent="0.25">
      <c r="A11" s="47"/>
      <c r="B11" s="58"/>
      <c r="C11" s="62"/>
      <c r="D11" s="63"/>
      <c r="E11" s="64"/>
      <c r="F11" s="15">
        <f ca="1">IF(LEN(INDIRECT(ADDRESS(ROW()-1, COLUMN())))=1,"",INDIRECT(ADDRESS(30,7))-INDIRECT(ADDRESS(30,6)))</f>
        <v>2</v>
      </c>
      <c r="G11" s="9">
        <f ca="1">IF(LEN(INDIRECT(ADDRESS(ROW()-1, COLUMN())))=1,"",INDIRECT(ADDRESS(34,6))-INDIRECT(ADDRESS(34,7)))</f>
        <v>1</v>
      </c>
      <c r="H11" s="9">
        <f ca="1">IF(LEN(INDIRECT(ADDRESS(ROW()-1, COLUMN())))=1,"",INDIRECT(ADDRESS(19,7))-INDIRECT(ADDRESS(19,6)))</f>
        <v>10</v>
      </c>
      <c r="I11" s="16"/>
      <c r="J11" s="10">
        <f ca="1">IF(LEN(INDIRECT(ADDRESS(ROW()-1, COLUMN())))=1,"",INDIRECT(ADDRESS(27,6))-INDIRECT(ADDRESS(27,7)))</f>
        <v>1</v>
      </c>
      <c r="K11" s="58"/>
      <c r="L11" s="9">
        <f ca="1">IF(COUNT(F11:J11)=0,"",SUM(F11:J11))</f>
        <v>14</v>
      </c>
      <c r="M11" s="74"/>
    </row>
    <row r="12" spans="1:13" ht="21.75" thickBot="1" x14ac:dyDescent="0.3">
      <c r="A12" s="47"/>
      <c r="B12" s="81">
        <v>5</v>
      </c>
      <c r="C12" s="69" t="s">
        <v>32</v>
      </c>
      <c r="D12" s="70"/>
      <c r="E12" s="71"/>
      <c r="F12" s="11" t="str">
        <f ca="1">INDIRECT(ADDRESS(35,6))&amp;":"&amp;INDIRECT(ADDRESS(35,7))</f>
        <v>4:9</v>
      </c>
      <c r="G12" s="13" t="str">
        <f ca="1">INDIRECT(ADDRESS(18,7))&amp;":"&amp;INDIRECT(ADDRESS(18,6))</f>
        <v>7:13</v>
      </c>
      <c r="H12" s="13" t="str">
        <f ca="1">INDIRECT(ADDRESS(22,6))&amp;":"&amp;INDIRECT(ADDRESS(22,7))</f>
        <v>10:11</v>
      </c>
      <c r="I12" s="13" t="str">
        <f ca="1">INDIRECT(ADDRESS(27,7))&amp;":"&amp;INDIRECT(ADDRESS(27,6))</f>
        <v>9:10</v>
      </c>
      <c r="J12" s="17"/>
      <c r="K12" s="72">
        <f ca="1">IF(COUNT(F13:J13)=0,"",COUNTIF(F13:J13,"&gt;0")+0.5*COUNTIF(F13:J13,0))</f>
        <v>0</v>
      </c>
      <c r="L12" s="9"/>
      <c r="M12" s="73">
        <v>5</v>
      </c>
    </row>
    <row r="13" spans="1:13" ht="21.75" thickBot="1" x14ac:dyDescent="0.3">
      <c r="A13" s="47"/>
      <c r="B13" s="82"/>
      <c r="C13" s="83"/>
      <c r="D13" s="84"/>
      <c r="E13" s="85"/>
      <c r="F13" s="18">
        <f ca="1">IF(LEN(INDIRECT(ADDRESS(ROW()-1, COLUMN())))=1,"",INDIRECT(ADDRESS(35,6))-INDIRECT(ADDRESS(35,7)))</f>
        <v>-5</v>
      </c>
      <c r="G13" s="19">
        <f ca="1">IF(LEN(INDIRECT(ADDRESS(ROW()-1, COLUMN())))=1,"",INDIRECT(ADDRESS(18,7))-INDIRECT(ADDRESS(18,6)))</f>
        <v>-6</v>
      </c>
      <c r="H13" s="19">
        <f ca="1">IF(LEN(INDIRECT(ADDRESS(ROW()-1, COLUMN())))=1,"",INDIRECT(ADDRESS(22,6))-INDIRECT(ADDRESS(22,7)))</f>
        <v>-1</v>
      </c>
      <c r="I13" s="19">
        <f ca="1">IF(LEN(INDIRECT(ADDRESS(ROW()-1, COLUMN())))=1,"",INDIRECT(ADDRESS(27,7))-INDIRECT(ADDRESS(27,6)))</f>
        <v>-1</v>
      </c>
      <c r="J13" s="20"/>
      <c r="K13" s="82"/>
      <c r="L13" s="19">
        <f ca="1">IF(COUNT(F13:J13)=0,"",SUM(F13:J13))</f>
        <v>-13</v>
      </c>
      <c r="M13" s="76"/>
    </row>
    <row r="14" spans="1:13" x14ac:dyDescent="0.25">
      <c r="A14" s="47"/>
    </row>
    <row r="15" spans="1:13" ht="12.75" customHeight="1" x14ac:dyDescent="0.25">
      <c r="A15" s="47"/>
    </row>
    <row r="16" spans="1:13" ht="12" customHeight="1" x14ac:dyDescent="0.25"/>
    <row r="17" spans="1:13" ht="30" customHeight="1" thickBot="1" x14ac:dyDescent="0.3">
      <c r="A17" s="47"/>
      <c r="B17" s="66" t="s">
        <v>4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1:13" ht="30" customHeight="1" thickBot="1" x14ac:dyDescent="0.4">
      <c r="A18" s="47"/>
      <c r="B18" s="45">
        <v>2</v>
      </c>
      <c r="C18" s="77" t="str">
        <f ca="1">IF(ISBLANK(INDIRECT(ADDRESS(B18*2+2,3))),"",INDIRECT(ADDRESS(B18*2+2,3)))</f>
        <v>Грачанац, Березнеговская</v>
      </c>
      <c r="D18" s="78"/>
      <c r="E18" s="79"/>
      <c r="F18" s="38">
        <v>13</v>
      </c>
      <c r="G18" s="39">
        <v>7</v>
      </c>
      <c r="H18" s="80" t="str">
        <f ca="1">IF(ISBLANK(INDIRECT(ADDRESS(K18*2+2,3))),"",INDIRECT(ADDRESS(K18*2+2,3)))</f>
        <v>Бублик, Скляр</v>
      </c>
      <c r="I18" s="78"/>
      <c r="J18" s="78"/>
      <c r="K18" s="45">
        <v>5</v>
      </c>
      <c r="L18" s="32" t="s">
        <v>5</v>
      </c>
      <c r="M18" s="31"/>
    </row>
    <row r="19" spans="1:13" ht="30" customHeight="1" thickBot="1" x14ac:dyDescent="0.4">
      <c r="A19" s="47"/>
      <c r="B19" s="45">
        <v>3</v>
      </c>
      <c r="C19" s="77" t="str">
        <f ca="1">IF(ISBLANK(INDIRECT(ADDRESS(B19*2+2,3))),"",INDIRECT(ADDRESS(B19*2+2,3)))</f>
        <v>Воробьёва, Бирюкова</v>
      </c>
      <c r="D19" s="78"/>
      <c r="E19" s="79"/>
      <c r="F19" s="38">
        <v>3</v>
      </c>
      <c r="G19" s="39">
        <v>13</v>
      </c>
      <c r="H19" s="80" t="str">
        <f ca="1">IF(ISBLANK(INDIRECT(ADDRESS(K19*2+2,3))),"",INDIRECT(ADDRESS(K19*2+2,3)))</f>
        <v>Головко, Трушина</v>
      </c>
      <c r="I19" s="78"/>
      <c r="J19" s="78"/>
      <c r="K19" s="45">
        <v>4</v>
      </c>
      <c r="L19" s="32" t="s">
        <v>5</v>
      </c>
      <c r="M19" s="31"/>
    </row>
    <row r="20" spans="1:13" ht="13.5" customHeight="1" x14ac:dyDescent="0.55000000000000004">
      <c r="A20" s="47"/>
      <c r="L20" s="33"/>
      <c r="M20" s="40"/>
    </row>
    <row r="21" spans="1:13" ht="30" customHeight="1" thickBot="1" x14ac:dyDescent="0.6">
      <c r="A21" s="47"/>
      <c r="B21" s="66" t="s">
        <v>6</v>
      </c>
      <c r="C21" s="67"/>
      <c r="D21" s="67"/>
      <c r="E21" s="67"/>
      <c r="F21" s="67"/>
      <c r="G21" s="67"/>
      <c r="H21" s="67"/>
      <c r="I21" s="67"/>
      <c r="J21" s="67"/>
      <c r="K21" s="67"/>
      <c r="L21" s="33"/>
      <c r="M21" s="40"/>
    </row>
    <row r="22" spans="1:13" ht="30" customHeight="1" thickBot="1" x14ac:dyDescent="0.4">
      <c r="A22" s="47"/>
      <c r="B22" s="45">
        <v>5</v>
      </c>
      <c r="C22" s="77" t="str">
        <f ca="1">IF(ISBLANK(INDIRECT(ADDRESS(B22*2+2,3))),"",INDIRECT(ADDRESS(B22*2+2,3)))</f>
        <v>Бублик, Скляр</v>
      </c>
      <c r="D22" s="78"/>
      <c r="E22" s="79"/>
      <c r="F22" s="38">
        <v>10</v>
      </c>
      <c r="G22" s="39">
        <v>11</v>
      </c>
      <c r="H22" s="80" t="str">
        <f ca="1">IF(ISBLANK(INDIRECT(ADDRESS(K22*2+2,3))),"",INDIRECT(ADDRESS(K22*2+2,3)))</f>
        <v>Воробьёва, Бирюкова</v>
      </c>
      <c r="I22" s="78"/>
      <c r="J22" s="78"/>
      <c r="K22" s="45">
        <v>3</v>
      </c>
      <c r="L22" s="32" t="s">
        <v>5</v>
      </c>
      <c r="M22" s="31"/>
    </row>
    <row r="23" spans="1:13" ht="30" customHeight="1" thickBot="1" x14ac:dyDescent="0.4">
      <c r="A23" s="47"/>
      <c r="B23" s="45">
        <v>1</v>
      </c>
      <c r="C23" s="77" t="str">
        <f ca="1">IF(ISBLANK(INDIRECT(ADDRESS(B23*2+2,3))),"",INDIRECT(ADDRESS(B23*2+2,3)))</f>
        <v>Алкина, Хафизова</v>
      </c>
      <c r="D23" s="78"/>
      <c r="E23" s="79"/>
      <c r="F23" s="38">
        <v>12</v>
      </c>
      <c r="G23" s="39">
        <v>8</v>
      </c>
      <c r="H23" s="80" t="str">
        <f ca="1">IF(ISBLANK(INDIRECT(ADDRESS(K23*2+2,3))),"",INDIRECT(ADDRESS(K23*2+2,3)))</f>
        <v>Грачанац, Березнеговская</v>
      </c>
      <c r="I23" s="78"/>
      <c r="J23" s="78"/>
      <c r="K23" s="45">
        <v>2</v>
      </c>
      <c r="L23" s="32" t="s">
        <v>5</v>
      </c>
      <c r="M23" s="31"/>
    </row>
    <row r="24" spans="1:13" ht="15" customHeight="1" x14ac:dyDescent="0.55000000000000004">
      <c r="A24" s="47"/>
      <c r="L24" s="33"/>
      <c r="M24" s="40"/>
    </row>
    <row r="25" spans="1:13" ht="30" customHeight="1" thickBot="1" x14ac:dyDescent="0.6">
      <c r="A25" s="47"/>
      <c r="B25" s="66" t="s">
        <v>7</v>
      </c>
      <c r="C25" s="67"/>
      <c r="D25" s="67"/>
      <c r="E25" s="67"/>
      <c r="F25" s="67"/>
      <c r="G25" s="67"/>
      <c r="H25" s="67"/>
      <c r="I25" s="67"/>
      <c r="J25" s="67"/>
      <c r="K25" s="67"/>
      <c r="L25" s="33"/>
      <c r="M25" s="40"/>
    </row>
    <row r="26" spans="1:13" ht="30" customHeight="1" thickBot="1" x14ac:dyDescent="0.4">
      <c r="A26" s="47"/>
      <c r="B26" s="45">
        <v>3</v>
      </c>
      <c r="C26" s="77" t="str">
        <f ca="1">IF(ISBLANK(INDIRECT(ADDRESS(B26*2+2,3))),"",INDIRECT(ADDRESS(B26*2+2,3)))</f>
        <v>Воробьёва, Бирюкова</v>
      </c>
      <c r="D26" s="78"/>
      <c r="E26" s="79"/>
      <c r="F26" s="38">
        <v>11</v>
      </c>
      <c r="G26" s="39">
        <v>8</v>
      </c>
      <c r="H26" s="80" t="str">
        <f ca="1">IF(ISBLANK(INDIRECT(ADDRESS(K26*2+2,3))),"",INDIRECT(ADDRESS(K26*2+2,3)))</f>
        <v>Алкина, Хафизова</v>
      </c>
      <c r="I26" s="78"/>
      <c r="J26" s="78"/>
      <c r="K26" s="45">
        <v>1</v>
      </c>
      <c r="L26" s="32" t="s">
        <v>5</v>
      </c>
      <c r="M26" s="31"/>
    </row>
    <row r="27" spans="1:13" ht="30" customHeight="1" thickBot="1" x14ac:dyDescent="0.4">
      <c r="A27" s="47"/>
      <c r="B27" s="45">
        <v>4</v>
      </c>
      <c r="C27" s="77" t="str">
        <f ca="1">IF(ISBLANK(INDIRECT(ADDRESS(B27*2+2,3))),"",INDIRECT(ADDRESS(B27*2+2,3)))</f>
        <v>Головко, Трушина</v>
      </c>
      <c r="D27" s="78"/>
      <c r="E27" s="79"/>
      <c r="F27" s="38">
        <v>10</v>
      </c>
      <c r="G27" s="39">
        <v>9</v>
      </c>
      <c r="H27" s="80" t="str">
        <f ca="1">IF(ISBLANK(INDIRECT(ADDRESS(K27*2+2,3))),"",INDIRECT(ADDRESS(K27*2+2,3)))</f>
        <v>Бублик, Скляр</v>
      </c>
      <c r="I27" s="78"/>
      <c r="J27" s="78"/>
      <c r="K27" s="45">
        <v>5</v>
      </c>
      <c r="L27" s="32" t="s">
        <v>5</v>
      </c>
      <c r="M27" s="31"/>
    </row>
    <row r="28" spans="1:13" ht="13.5" customHeight="1" x14ac:dyDescent="0.55000000000000004">
      <c r="A28" s="47"/>
      <c r="L28" s="33"/>
      <c r="M28" s="40"/>
    </row>
    <row r="29" spans="1:13" ht="30" customHeight="1" thickBot="1" x14ac:dyDescent="0.6">
      <c r="A29" s="47"/>
      <c r="B29" s="66" t="s">
        <v>9</v>
      </c>
      <c r="C29" s="67"/>
      <c r="D29" s="67"/>
      <c r="E29" s="67"/>
      <c r="F29" s="67"/>
      <c r="G29" s="67"/>
      <c r="H29" s="67"/>
      <c r="I29" s="67"/>
      <c r="J29" s="67"/>
      <c r="K29" s="67"/>
      <c r="L29" s="33"/>
      <c r="M29" s="40"/>
    </row>
    <row r="30" spans="1:13" ht="30" customHeight="1" thickBot="1" x14ac:dyDescent="0.4">
      <c r="A30" s="47"/>
      <c r="B30" s="45">
        <v>1</v>
      </c>
      <c r="C30" s="77" t="str">
        <f ca="1">IF(ISBLANK(INDIRECT(ADDRESS(B30*2+2,3))),"",INDIRECT(ADDRESS(B30*2+2,3)))</f>
        <v>Алкина, Хафизова</v>
      </c>
      <c r="D30" s="78"/>
      <c r="E30" s="79"/>
      <c r="F30" s="38">
        <v>11</v>
      </c>
      <c r="G30" s="39">
        <v>13</v>
      </c>
      <c r="H30" s="80" t="str">
        <f ca="1">IF(ISBLANK(INDIRECT(ADDRESS(K30*2+2,3))),"",INDIRECT(ADDRESS(K30*2+2,3)))</f>
        <v>Головко, Трушина</v>
      </c>
      <c r="I30" s="78"/>
      <c r="J30" s="78"/>
      <c r="K30" s="45">
        <v>4</v>
      </c>
      <c r="L30" s="32" t="s">
        <v>5</v>
      </c>
      <c r="M30" s="31"/>
    </row>
    <row r="31" spans="1:13" ht="30" customHeight="1" thickBot="1" x14ac:dyDescent="0.4">
      <c r="A31" s="47"/>
      <c r="B31" s="45">
        <v>2</v>
      </c>
      <c r="C31" s="77" t="str">
        <f ca="1">IF(ISBLANK(INDIRECT(ADDRESS(B31*2+2,3))),"",INDIRECT(ADDRESS(B31*2+2,3)))</f>
        <v>Грачанац, Березнеговская</v>
      </c>
      <c r="D31" s="78"/>
      <c r="E31" s="79"/>
      <c r="F31" s="38">
        <v>7</v>
      </c>
      <c r="G31" s="39">
        <v>6</v>
      </c>
      <c r="H31" s="80" t="str">
        <f ca="1">IF(ISBLANK(INDIRECT(ADDRESS(K31*2+2,3))),"",INDIRECT(ADDRESS(K31*2+2,3)))</f>
        <v>Воробьёва, Бирюкова</v>
      </c>
      <c r="I31" s="78"/>
      <c r="J31" s="78"/>
      <c r="K31" s="45">
        <v>3</v>
      </c>
      <c r="L31" s="32" t="s">
        <v>5</v>
      </c>
      <c r="M31" s="31"/>
    </row>
    <row r="32" spans="1:13" ht="12" customHeight="1" x14ac:dyDescent="0.55000000000000004">
      <c r="A32" s="47"/>
      <c r="L32" s="33"/>
      <c r="M32" s="40"/>
    </row>
    <row r="33" spans="1:13" ht="30" customHeight="1" thickBot="1" x14ac:dyDescent="0.6">
      <c r="A33" s="47"/>
      <c r="B33" s="66" t="s">
        <v>10</v>
      </c>
      <c r="C33" s="67"/>
      <c r="D33" s="67"/>
      <c r="E33" s="67"/>
      <c r="F33" s="67"/>
      <c r="G33" s="67"/>
      <c r="H33" s="67"/>
      <c r="I33" s="67"/>
      <c r="J33" s="67"/>
      <c r="K33" s="67"/>
      <c r="L33" s="33"/>
      <c r="M33" s="40"/>
    </row>
    <row r="34" spans="1:13" ht="30" customHeight="1" thickBot="1" x14ac:dyDescent="0.4">
      <c r="A34" s="47"/>
      <c r="B34" s="45">
        <v>4</v>
      </c>
      <c r="C34" s="77" t="str">
        <f ca="1">IF(ISBLANK(INDIRECT(ADDRESS(B34*2+2,3))),"",INDIRECT(ADDRESS(B34*2+2,3)))</f>
        <v>Головко, Трушина</v>
      </c>
      <c r="D34" s="78"/>
      <c r="E34" s="79"/>
      <c r="F34" s="38">
        <v>7</v>
      </c>
      <c r="G34" s="39">
        <v>6</v>
      </c>
      <c r="H34" s="80" t="str">
        <f ca="1">IF(ISBLANK(INDIRECT(ADDRESS(K34*2+2,3))),"",INDIRECT(ADDRESS(K34*2+2,3)))</f>
        <v>Грачанац, Березнеговская</v>
      </c>
      <c r="I34" s="78"/>
      <c r="J34" s="78"/>
      <c r="K34" s="45">
        <v>2</v>
      </c>
      <c r="L34" s="32" t="s">
        <v>5</v>
      </c>
      <c r="M34" s="31"/>
    </row>
    <row r="35" spans="1:13" ht="30" customHeight="1" thickBot="1" x14ac:dyDescent="0.4">
      <c r="A35" s="47"/>
      <c r="B35" s="45">
        <v>5</v>
      </c>
      <c r="C35" s="77" t="str">
        <f ca="1">IF(ISBLANK(INDIRECT(ADDRESS(B35*2+2,3))),"",INDIRECT(ADDRESS(B35*2+2,3)))</f>
        <v>Бублик, Скляр</v>
      </c>
      <c r="D35" s="78"/>
      <c r="E35" s="79"/>
      <c r="F35" s="38">
        <v>4</v>
      </c>
      <c r="G35" s="39">
        <v>9</v>
      </c>
      <c r="H35" s="80" t="str">
        <f ca="1">IF(ISBLANK(INDIRECT(ADDRESS(K35*2+2,3))),"",INDIRECT(ADDRESS(K35*2+2,3)))</f>
        <v>Алкина, Хафизова</v>
      </c>
      <c r="I35" s="78"/>
      <c r="J35" s="78"/>
      <c r="K35" s="45">
        <v>1</v>
      </c>
      <c r="L35" s="32" t="s">
        <v>5</v>
      </c>
      <c r="M35" s="31"/>
    </row>
    <row r="36" spans="1:13" x14ac:dyDescent="0.25">
      <c r="A36" s="47"/>
    </row>
    <row r="37" spans="1:13" x14ac:dyDescent="0.25">
      <c r="A37" s="47"/>
    </row>
    <row r="38" spans="1:13" x14ac:dyDescent="0.25">
      <c r="A38" s="47"/>
    </row>
    <row r="39" spans="1:13" x14ac:dyDescent="0.25">
      <c r="A39" s="47"/>
    </row>
    <row r="40" spans="1:13" x14ac:dyDescent="0.25">
      <c r="A40" s="47"/>
    </row>
    <row r="41" spans="1:13" x14ac:dyDescent="0.25">
      <c r="A41" s="47"/>
    </row>
    <row r="42" spans="1:13" x14ac:dyDescent="0.25">
      <c r="A42" s="47"/>
    </row>
  </sheetData>
  <mergeCells count="47">
    <mergeCell ref="B1:K1"/>
    <mergeCell ref="C3:E3"/>
    <mergeCell ref="B4:B5"/>
    <mergeCell ref="C4:E5"/>
    <mergeCell ref="K4:K5"/>
    <mergeCell ref="B12:B13"/>
    <mergeCell ref="C12:E13"/>
    <mergeCell ref="K12:K13"/>
    <mergeCell ref="M12:M13"/>
    <mergeCell ref="M4:M5"/>
    <mergeCell ref="B6:B7"/>
    <mergeCell ref="C6:E7"/>
    <mergeCell ref="B8:B9"/>
    <mergeCell ref="C8:E9"/>
    <mergeCell ref="B10:B11"/>
    <mergeCell ref="C10:E11"/>
    <mergeCell ref="C35:E35"/>
    <mergeCell ref="H35:J35"/>
    <mergeCell ref="B21:K21"/>
    <mergeCell ref="C23:E23"/>
    <mergeCell ref="H23:J23"/>
    <mergeCell ref="B25:K25"/>
    <mergeCell ref="C31:E31"/>
    <mergeCell ref="H31:J31"/>
    <mergeCell ref="C22:E22"/>
    <mergeCell ref="H22:J22"/>
    <mergeCell ref="C26:E26"/>
    <mergeCell ref="H26:J26"/>
    <mergeCell ref="C27:E27"/>
    <mergeCell ref="H27:J27"/>
    <mergeCell ref="B29:K29"/>
    <mergeCell ref="C30:E30"/>
    <mergeCell ref="K6:K7"/>
    <mergeCell ref="M6:M7"/>
    <mergeCell ref="K8:K9"/>
    <mergeCell ref="M8:M9"/>
    <mergeCell ref="K10:K11"/>
    <mergeCell ref="M10:M11"/>
    <mergeCell ref="B33:K33"/>
    <mergeCell ref="C34:E34"/>
    <mergeCell ref="H34:J34"/>
    <mergeCell ref="B17:K17"/>
    <mergeCell ref="C18:E18"/>
    <mergeCell ref="H18:J18"/>
    <mergeCell ref="C19:E19"/>
    <mergeCell ref="H19:J19"/>
    <mergeCell ref="H30:J30"/>
  </mergeCells>
  <pageMargins left="0.25" right="0.25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selection activeCell="O14" sqref="O14"/>
    </sheetView>
  </sheetViews>
  <sheetFormatPr defaultRowHeight="15" x14ac:dyDescent="0.25"/>
  <cols>
    <col min="1" max="1" width="4" style="49" customWidth="1"/>
    <col min="2" max="12" width="10.28515625" style="47" customWidth="1"/>
    <col min="13" max="13" width="10.28515625" style="37" customWidth="1"/>
    <col min="14" max="15" width="10.28515625" style="47" customWidth="1"/>
    <col min="16" max="16384" width="9.140625" style="47"/>
  </cols>
  <sheetData>
    <row r="1" spans="1:13" ht="45" x14ac:dyDescent="0.25">
      <c r="A1" s="47"/>
      <c r="B1" s="52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1:13" ht="15.75" thickBot="1" x14ac:dyDescent="0.3">
      <c r="A2" s="47"/>
    </row>
    <row r="3" spans="1:13" ht="15.75" thickBot="1" x14ac:dyDescent="0.3">
      <c r="A3" s="47"/>
      <c r="B3" s="48"/>
      <c r="C3" s="54" t="s">
        <v>0</v>
      </c>
      <c r="D3" s="55"/>
      <c r="E3" s="56"/>
      <c r="F3" s="1">
        <v>1</v>
      </c>
      <c r="G3" s="1">
        <v>2</v>
      </c>
      <c r="H3" s="1">
        <v>3</v>
      </c>
      <c r="I3" s="2">
        <v>4</v>
      </c>
      <c r="J3" s="2">
        <v>5</v>
      </c>
      <c r="K3" s="48" t="s">
        <v>1</v>
      </c>
      <c r="L3" s="1" t="s">
        <v>2</v>
      </c>
      <c r="M3" s="3" t="s">
        <v>3</v>
      </c>
    </row>
    <row r="4" spans="1:13" ht="21" customHeight="1" x14ac:dyDescent="0.25">
      <c r="A4" s="47"/>
      <c r="B4" s="57">
        <v>1</v>
      </c>
      <c r="C4" s="59" t="s">
        <v>40</v>
      </c>
      <c r="D4" s="60"/>
      <c r="E4" s="61"/>
      <c r="F4" s="4"/>
      <c r="G4" s="5" t="str">
        <f ca="1">INDIRECT(ADDRESS(23,6))&amp;":"&amp;INDIRECT(ADDRESS(23,7))</f>
        <v>13:2</v>
      </c>
      <c r="H4" s="5" t="str">
        <f ca="1">INDIRECT(ADDRESS(26,7))&amp;":"&amp;INDIRECT(ADDRESS(26,6))</f>
        <v>9:7</v>
      </c>
      <c r="I4" s="5" t="str">
        <f ca="1">INDIRECT(ADDRESS(30,6))&amp;":"&amp;INDIRECT(ADDRESS(30,7))</f>
        <v>13:3</v>
      </c>
      <c r="J4" s="6" t="str">
        <f ca="1">INDIRECT(ADDRESS(35,7))&amp;":"&amp;INDIRECT(ADDRESS(35,6))</f>
        <v>10:7</v>
      </c>
      <c r="K4" s="65">
        <f ca="1">IF(COUNT(F5:J5)=0,"",COUNTIF(F5:J5,"&gt;0")+0.5*COUNTIF(F5:J5,0))</f>
        <v>4</v>
      </c>
      <c r="L4" s="7"/>
      <c r="M4" s="75">
        <v>1</v>
      </c>
    </row>
    <row r="5" spans="1:13" ht="21" customHeight="1" x14ac:dyDescent="0.25">
      <c r="A5" s="47"/>
      <c r="B5" s="58"/>
      <c r="C5" s="62"/>
      <c r="D5" s="63"/>
      <c r="E5" s="64"/>
      <c r="F5" s="8"/>
      <c r="G5" s="9">
        <f ca="1">IF(LEN(INDIRECT(ADDRESS(ROW()-1, COLUMN())))=1,"",INDIRECT(ADDRESS(23,6))-INDIRECT(ADDRESS(23,7)))</f>
        <v>11</v>
      </c>
      <c r="H5" s="9">
        <f ca="1">IF(LEN(INDIRECT(ADDRESS(ROW()-1, COLUMN())))=1,"",INDIRECT(ADDRESS(26,7))-INDIRECT(ADDRESS(26,6)))</f>
        <v>2</v>
      </c>
      <c r="I5" s="9">
        <f ca="1">IF(LEN(INDIRECT(ADDRESS(ROW()-1, COLUMN())))=1,"",INDIRECT(ADDRESS(30,6))-INDIRECT(ADDRESS(30,7)))</f>
        <v>10</v>
      </c>
      <c r="J5" s="10">
        <f ca="1">IF(LEN(INDIRECT(ADDRESS(ROW()-1, COLUMN())))=1,"",INDIRECT(ADDRESS(35,7))-INDIRECT(ADDRESS(35,6)))</f>
        <v>3</v>
      </c>
      <c r="K5" s="58"/>
      <c r="L5" s="9">
        <f ca="1">IF(COUNT(F5:J5)=0,"",SUM(F5:J5))</f>
        <v>26</v>
      </c>
      <c r="M5" s="74"/>
    </row>
    <row r="6" spans="1:13" ht="21" customHeight="1" x14ac:dyDescent="0.25">
      <c r="A6" s="47"/>
      <c r="B6" s="68">
        <v>2</v>
      </c>
      <c r="C6" s="69" t="s">
        <v>29</v>
      </c>
      <c r="D6" s="70"/>
      <c r="E6" s="71"/>
      <c r="F6" s="11" t="str">
        <f ca="1">INDIRECT(ADDRESS(23,7))&amp;":"&amp;INDIRECT(ADDRESS(23,6))</f>
        <v>2:13</v>
      </c>
      <c r="G6" s="12"/>
      <c r="H6" s="13" t="str">
        <f ca="1">INDIRECT(ADDRESS(31,6))&amp;":"&amp;INDIRECT(ADDRESS(31,7))</f>
        <v>4:13</v>
      </c>
      <c r="I6" s="13" t="str">
        <f ca="1">INDIRECT(ADDRESS(34,7))&amp;":"&amp;INDIRECT(ADDRESS(34,6))</f>
        <v>10:9</v>
      </c>
      <c r="J6" s="14" t="str">
        <f ca="1">INDIRECT(ADDRESS(18,6))&amp;":"&amp;INDIRECT(ADDRESS(18,7))</f>
        <v>7:9</v>
      </c>
      <c r="K6" s="72">
        <f ca="1">IF(COUNT(F7:J7)=0,"",COUNTIF(F7:J7,"&gt;0")+0.5*COUNTIF(F7:J7,0))</f>
        <v>1</v>
      </c>
      <c r="L6" s="9">
        <v>-1</v>
      </c>
      <c r="M6" s="73">
        <v>4</v>
      </c>
    </row>
    <row r="7" spans="1:13" ht="21" customHeight="1" x14ac:dyDescent="0.25">
      <c r="A7" s="47"/>
      <c r="B7" s="58"/>
      <c r="C7" s="62"/>
      <c r="D7" s="63"/>
      <c r="E7" s="64"/>
      <c r="F7" s="15">
        <f ca="1">IF(LEN(INDIRECT(ADDRESS(ROW()-1, COLUMN())))=1,"",INDIRECT(ADDRESS(23,7))-INDIRECT(ADDRESS(23,6)))</f>
        <v>-11</v>
      </c>
      <c r="G7" s="16"/>
      <c r="H7" s="9">
        <f ca="1">IF(LEN(INDIRECT(ADDRESS(ROW()-1, COLUMN())))=1,"",INDIRECT(ADDRESS(31,6))-INDIRECT(ADDRESS(31,7)))</f>
        <v>-9</v>
      </c>
      <c r="I7" s="9">
        <f ca="1">IF(LEN(INDIRECT(ADDRESS(ROW()-1, COLUMN())))=1,"",INDIRECT(ADDRESS(34,7))-INDIRECT(ADDRESS(34,6)))</f>
        <v>1</v>
      </c>
      <c r="J7" s="10">
        <f ca="1">IF(LEN(INDIRECT(ADDRESS(ROW()-1, COLUMN())))=1,"",INDIRECT(ADDRESS(18,6))-INDIRECT(ADDRESS(18,7)))</f>
        <v>-2</v>
      </c>
      <c r="K7" s="58"/>
      <c r="L7" s="9">
        <f ca="1">IF(COUNT(F7:J7)=0,"",SUM(F7:J7))</f>
        <v>-21</v>
      </c>
      <c r="M7" s="74"/>
    </row>
    <row r="8" spans="1:13" ht="21" customHeight="1" x14ac:dyDescent="0.25">
      <c r="A8" s="47"/>
      <c r="B8" s="68">
        <v>3</v>
      </c>
      <c r="C8" s="69" t="s">
        <v>24</v>
      </c>
      <c r="D8" s="70"/>
      <c r="E8" s="71"/>
      <c r="F8" s="11" t="str">
        <f ca="1">INDIRECT(ADDRESS(26,6))&amp;":"&amp;INDIRECT(ADDRESS(26,7))</f>
        <v>7:9</v>
      </c>
      <c r="G8" s="13" t="str">
        <f ca="1">INDIRECT(ADDRESS(31,7))&amp;":"&amp;INDIRECT(ADDRESS(31,6))</f>
        <v>13:4</v>
      </c>
      <c r="H8" s="12"/>
      <c r="I8" s="13" t="str">
        <f ca="1">INDIRECT(ADDRESS(19,6))&amp;":"&amp;INDIRECT(ADDRESS(19,7))</f>
        <v>10:6</v>
      </c>
      <c r="J8" s="14" t="str">
        <f ca="1">INDIRECT(ADDRESS(22,7))&amp;":"&amp;INDIRECT(ADDRESS(22,6))</f>
        <v>7:5</v>
      </c>
      <c r="K8" s="72">
        <f ca="1">IF(COUNT(F9:J9)=0,"",COUNTIF(F9:J9,"&gt;0")+0.5*COUNTIF(F9:J9,0))</f>
        <v>3</v>
      </c>
      <c r="L8" s="9"/>
      <c r="M8" s="73">
        <v>2</v>
      </c>
    </row>
    <row r="9" spans="1:13" ht="21" customHeight="1" x14ac:dyDescent="0.25">
      <c r="A9" s="47"/>
      <c r="B9" s="58"/>
      <c r="C9" s="62"/>
      <c r="D9" s="63"/>
      <c r="E9" s="64"/>
      <c r="F9" s="15">
        <f ca="1">IF(LEN(INDIRECT(ADDRESS(ROW()-1, COLUMN())))=1,"",INDIRECT(ADDRESS(26,6))-INDIRECT(ADDRESS(26,7)))</f>
        <v>-2</v>
      </c>
      <c r="G9" s="9">
        <f ca="1">IF(LEN(INDIRECT(ADDRESS(ROW()-1, COLUMN())))=1,"",INDIRECT(ADDRESS(31,7))-INDIRECT(ADDRESS(31,6)))</f>
        <v>9</v>
      </c>
      <c r="H9" s="16"/>
      <c r="I9" s="9">
        <f ca="1">IF(LEN(INDIRECT(ADDRESS(ROW()-1, COLUMN())))=1,"",INDIRECT(ADDRESS(19,6))-INDIRECT(ADDRESS(19,7)))</f>
        <v>4</v>
      </c>
      <c r="J9" s="10">
        <f ca="1">IF(LEN(INDIRECT(ADDRESS(ROW()-1, COLUMN())))=1,"",INDIRECT(ADDRESS(22,7))-INDIRECT(ADDRESS(22,6)))</f>
        <v>2</v>
      </c>
      <c r="K9" s="58"/>
      <c r="L9" s="9">
        <f ca="1">IF(COUNT(F9:J9)=0,"",SUM(F9:J9))</f>
        <v>13</v>
      </c>
      <c r="M9" s="74"/>
    </row>
    <row r="10" spans="1:13" ht="21" customHeight="1" x14ac:dyDescent="0.25">
      <c r="A10" s="47"/>
      <c r="B10" s="68">
        <v>4</v>
      </c>
      <c r="C10" s="69" t="s">
        <v>30</v>
      </c>
      <c r="D10" s="70"/>
      <c r="E10" s="71"/>
      <c r="F10" s="11" t="str">
        <f ca="1">INDIRECT(ADDRESS(30,7))&amp;":"&amp;INDIRECT(ADDRESS(30,6))</f>
        <v>3:13</v>
      </c>
      <c r="G10" s="13" t="str">
        <f ca="1">INDIRECT(ADDRESS(34,6))&amp;":"&amp;INDIRECT(ADDRESS(34,7))</f>
        <v>9:10</v>
      </c>
      <c r="H10" s="13" t="str">
        <f ca="1">INDIRECT(ADDRESS(19,7))&amp;":"&amp;INDIRECT(ADDRESS(19,6))</f>
        <v>6:10</v>
      </c>
      <c r="I10" s="12"/>
      <c r="J10" s="14" t="str">
        <f ca="1">INDIRECT(ADDRESS(27,6))&amp;":"&amp;INDIRECT(ADDRESS(27,7))</f>
        <v>10:3</v>
      </c>
      <c r="K10" s="72">
        <f ca="1">IF(COUNT(F11:J11)=0,"",COUNTIF(F11:J11,"&gt;0")+0.5*COUNTIF(F11:J11,0))</f>
        <v>1</v>
      </c>
      <c r="L10" s="9">
        <v>6</v>
      </c>
      <c r="M10" s="73">
        <v>3</v>
      </c>
    </row>
    <row r="11" spans="1:13" ht="21.75" customHeight="1" x14ac:dyDescent="0.25">
      <c r="A11" s="47"/>
      <c r="B11" s="58"/>
      <c r="C11" s="62"/>
      <c r="D11" s="63"/>
      <c r="E11" s="64"/>
      <c r="F11" s="15">
        <f ca="1">IF(LEN(INDIRECT(ADDRESS(ROW()-1, COLUMN())))=1,"",INDIRECT(ADDRESS(30,7))-INDIRECT(ADDRESS(30,6)))</f>
        <v>-10</v>
      </c>
      <c r="G11" s="9">
        <f ca="1">IF(LEN(INDIRECT(ADDRESS(ROW()-1, COLUMN())))=1,"",INDIRECT(ADDRESS(34,6))-INDIRECT(ADDRESS(34,7)))</f>
        <v>-1</v>
      </c>
      <c r="H11" s="9">
        <f ca="1">IF(LEN(INDIRECT(ADDRESS(ROW()-1, COLUMN())))=1,"",INDIRECT(ADDRESS(19,7))-INDIRECT(ADDRESS(19,6)))</f>
        <v>-4</v>
      </c>
      <c r="I11" s="16"/>
      <c r="J11" s="10">
        <f ca="1">IF(LEN(INDIRECT(ADDRESS(ROW()-1, COLUMN())))=1,"",INDIRECT(ADDRESS(27,6))-INDIRECT(ADDRESS(27,7)))</f>
        <v>7</v>
      </c>
      <c r="K11" s="58"/>
      <c r="L11" s="9">
        <f ca="1">IF(COUNT(F11:J11)=0,"",SUM(F11:J11))</f>
        <v>-8</v>
      </c>
      <c r="M11" s="74"/>
    </row>
    <row r="12" spans="1:13" ht="21.75" thickBot="1" x14ac:dyDescent="0.3">
      <c r="A12" s="47"/>
      <c r="B12" s="81">
        <v>5</v>
      </c>
      <c r="C12" s="69" t="s">
        <v>37</v>
      </c>
      <c r="D12" s="70"/>
      <c r="E12" s="71"/>
      <c r="F12" s="11" t="str">
        <f ca="1">INDIRECT(ADDRESS(35,6))&amp;":"&amp;INDIRECT(ADDRESS(35,7))</f>
        <v>7:10</v>
      </c>
      <c r="G12" s="13" t="str">
        <f ca="1">INDIRECT(ADDRESS(18,7))&amp;":"&amp;INDIRECT(ADDRESS(18,6))</f>
        <v>9:7</v>
      </c>
      <c r="H12" s="13" t="str">
        <f ca="1">INDIRECT(ADDRESS(22,6))&amp;":"&amp;INDIRECT(ADDRESS(22,7))</f>
        <v>5:7</v>
      </c>
      <c r="I12" s="13" t="str">
        <f ca="1">INDIRECT(ADDRESS(27,7))&amp;":"&amp;INDIRECT(ADDRESS(27,6))</f>
        <v>3:10</v>
      </c>
      <c r="J12" s="17"/>
      <c r="K12" s="72">
        <f ca="1">IF(COUNT(F13:J13)=0,"",COUNTIF(F13:J13,"&gt;0")+0.5*COUNTIF(F13:J13,0))</f>
        <v>1</v>
      </c>
      <c r="L12" s="9">
        <v>-5</v>
      </c>
      <c r="M12" s="73">
        <v>5</v>
      </c>
    </row>
    <row r="13" spans="1:13" ht="21.75" thickBot="1" x14ac:dyDescent="0.3">
      <c r="A13" s="47"/>
      <c r="B13" s="82"/>
      <c r="C13" s="83"/>
      <c r="D13" s="84"/>
      <c r="E13" s="85"/>
      <c r="F13" s="18">
        <f ca="1">IF(LEN(INDIRECT(ADDRESS(ROW()-1, COLUMN())))=1,"",INDIRECT(ADDRESS(35,6))-INDIRECT(ADDRESS(35,7)))</f>
        <v>-3</v>
      </c>
      <c r="G13" s="19">
        <f ca="1">IF(LEN(INDIRECT(ADDRESS(ROW()-1, COLUMN())))=1,"",INDIRECT(ADDRESS(18,7))-INDIRECT(ADDRESS(18,6)))</f>
        <v>2</v>
      </c>
      <c r="H13" s="19">
        <f ca="1">IF(LEN(INDIRECT(ADDRESS(ROW()-1, COLUMN())))=1,"",INDIRECT(ADDRESS(22,6))-INDIRECT(ADDRESS(22,7)))</f>
        <v>-2</v>
      </c>
      <c r="I13" s="19">
        <f ca="1">IF(LEN(INDIRECT(ADDRESS(ROW()-1, COLUMN())))=1,"",INDIRECT(ADDRESS(27,7))-INDIRECT(ADDRESS(27,6)))</f>
        <v>-7</v>
      </c>
      <c r="J13" s="20"/>
      <c r="K13" s="82"/>
      <c r="L13" s="19">
        <f ca="1">IF(COUNT(F13:J13)=0,"",SUM(F13:J13))</f>
        <v>-10</v>
      </c>
      <c r="M13" s="76"/>
    </row>
    <row r="14" spans="1:13" x14ac:dyDescent="0.25">
      <c r="A14" s="47"/>
    </row>
    <row r="15" spans="1:13" ht="12.75" customHeight="1" x14ac:dyDescent="0.25">
      <c r="A15" s="47"/>
    </row>
    <row r="16" spans="1:13" ht="12" customHeight="1" x14ac:dyDescent="0.25"/>
    <row r="17" spans="1:13" ht="30" customHeight="1" thickBot="1" x14ac:dyDescent="0.3">
      <c r="A17" s="47"/>
      <c r="B17" s="66" t="s">
        <v>4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1:13" ht="30" customHeight="1" thickBot="1" x14ac:dyDescent="0.4">
      <c r="A18" s="47"/>
      <c r="B18" s="45">
        <v>2</v>
      </c>
      <c r="C18" s="77" t="str">
        <f ca="1">IF(ISBLANK(INDIRECT(ADDRESS(B18*2+2,3))),"",INDIRECT(ADDRESS(B18*2+2,3)))</f>
        <v>Розанова, Дубовицкая</v>
      </c>
      <c r="D18" s="78"/>
      <c r="E18" s="79"/>
      <c r="F18" s="38">
        <v>7</v>
      </c>
      <c r="G18" s="39">
        <v>9</v>
      </c>
      <c r="H18" s="80" t="str">
        <f ca="1">IF(ISBLANK(INDIRECT(ADDRESS(K18*2+2,3))),"",INDIRECT(ADDRESS(K18*2+2,3)))</f>
        <v>Таратина, Карепова</v>
      </c>
      <c r="I18" s="78"/>
      <c r="J18" s="78"/>
      <c r="K18" s="45">
        <v>5</v>
      </c>
      <c r="L18" s="32" t="s">
        <v>5</v>
      </c>
      <c r="M18" s="31"/>
    </row>
    <row r="19" spans="1:13" ht="30" customHeight="1" thickBot="1" x14ac:dyDescent="0.4">
      <c r="A19" s="47"/>
      <c r="B19" s="45">
        <v>3</v>
      </c>
      <c r="C19" s="77" t="str">
        <f ca="1">IF(ISBLANK(INDIRECT(ADDRESS(B19*2+2,3))),"",INDIRECT(ADDRESS(B19*2+2,3)))</f>
        <v>Полякова, Мирошниченко</v>
      </c>
      <c r="D19" s="78"/>
      <c r="E19" s="79"/>
      <c r="F19" s="38">
        <v>10</v>
      </c>
      <c r="G19" s="39">
        <v>6</v>
      </c>
      <c r="H19" s="80" t="str">
        <f ca="1">IF(ISBLANK(INDIRECT(ADDRESS(K19*2+2,3))),"",INDIRECT(ADDRESS(K19*2+2,3)))</f>
        <v>Зимина, Елсакова О.</v>
      </c>
      <c r="I19" s="78"/>
      <c r="J19" s="78"/>
      <c r="K19" s="45">
        <v>4</v>
      </c>
      <c r="L19" s="32" t="s">
        <v>5</v>
      </c>
      <c r="M19" s="31"/>
    </row>
    <row r="20" spans="1:13" ht="13.5" customHeight="1" x14ac:dyDescent="0.55000000000000004">
      <c r="A20" s="47"/>
      <c r="L20" s="33"/>
      <c r="M20" s="40"/>
    </row>
    <row r="21" spans="1:13" ht="30" customHeight="1" thickBot="1" x14ac:dyDescent="0.6">
      <c r="A21" s="47"/>
      <c r="B21" s="66" t="s">
        <v>6</v>
      </c>
      <c r="C21" s="67"/>
      <c r="D21" s="67"/>
      <c r="E21" s="67"/>
      <c r="F21" s="67"/>
      <c r="G21" s="67"/>
      <c r="H21" s="67"/>
      <c r="I21" s="67"/>
      <c r="J21" s="67"/>
      <c r="K21" s="67"/>
      <c r="L21" s="33"/>
      <c r="M21" s="40"/>
    </row>
    <row r="22" spans="1:13" ht="30" customHeight="1" thickBot="1" x14ac:dyDescent="0.4">
      <c r="A22" s="47"/>
      <c r="B22" s="45">
        <v>5</v>
      </c>
      <c r="C22" s="77" t="str">
        <f ca="1">IF(ISBLANK(INDIRECT(ADDRESS(B22*2+2,3))),"",INDIRECT(ADDRESS(B22*2+2,3)))</f>
        <v>Таратина, Карепова</v>
      </c>
      <c r="D22" s="78"/>
      <c r="E22" s="79"/>
      <c r="F22" s="38">
        <v>5</v>
      </c>
      <c r="G22" s="39">
        <v>7</v>
      </c>
      <c r="H22" s="80" t="str">
        <f ca="1">IF(ISBLANK(INDIRECT(ADDRESS(K22*2+2,3))),"",INDIRECT(ADDRESS(K22*2+2,3)))</f>
        <v>Полякова, Мирошниченко</v>
      </c>
      <c r="I22" s="78"/>
      <c r="J22" s="78"/>
      <c r="K22" s="45">
        <v>3</v>
      </c>
      <c r="L22" s="32" t="s">
        <v>5</v>
      </c>
      <c r="M22" s="31"/>
    </row>
    <row r="23" spans="1:13" ht="30" customHeight="1" thickBot="1" x14ac:dyDescent="0.4">
      <c r="A23" s="47"/>
      <c r="B23" s="45">
        <v>1</v>
      </c>
      <c r="C23" s="77" t="str">
        <f ca="1">IF(ISBLANK(INDIRECT(ADDRESS(B23*2+2,3))),"",INDIRECT(ADDRESS(B23*2+2,3)))</f>
        <v>Чекмарёва, Крошилова</v>
      </c>
      <c r="D23" s="78"/>
      <c r="E23" s="79"/>
      <c r="F23" s="38">
        <v>13</v>
      </c>
      <c r="G23" s="39">
        <v>2</v>
      </c>
      <c r="H23" s="80" t="str">
        <f ca="1">IF(ISBLANK(INDIRECT(ADDRESS(K23*2+2,3))),"",INDIRECT(ADDRESS(K23*2+2,3)))</f>
        <v>Розанова, Дубовицкая</v>
      </c>
      <c r="I23" s="78"/>
      <c r="J23" s="78"/>
      <c r="K23" s="45">
        <v>2</v>
      </c>
      <c r="L23" s="32" t="s">
        <v>5</v>
      </c>
      <c r="M23" s="31"/>
    </row>
    <row r="24" spans="1:13" ht="15" customHeight="1" x14ac:dyDescent="0.55000000000000004">
      <c r="A24" s="47"/>
      <c r="L24" s="33"/>
      <c r="M24" s="40"/>
    </row>
    <row r="25" spans="1:13" ht="30" customHeight="1" thickBot="1" x14ac:dyDescent="0.6">
      <c r="A25" s="47"/>
      <c r="B25" s="66" t="s">
        <v>7</v>
      </c>
      <c r="C25" s="67"/>
      <c r="D25" s="67"/>
      <c r="E25" s="67"/>
      <c r="F25" s="67"/>
      <c r="G25" s="67"/>
      <c r="H25" s="67"/>
      <c r="I25" s="67"/>
      <c r="J25" s="67"/>
      <c r="K25" s="67"/>
      <c r="L25" s="33"/>
      <c r="M25" s="40"/>
    </row>
    <row r="26" spans="1:13" ht="30" customHeight="1" thickBot="1" x14ac:dyDescent="0.4">
      <c r="A26" s="47"/>
      <c r="B26" s="45">
        <v>3</v>
      </c>
      <c r="C26" s="77" t="str">
        <f ca="1">IF(ISBLANK(INDIRECT(ADDRESS(B26*2+2,3))),"",INDIRECT(ADDRESS(B26*2+2,3)))</f>
        <v>Полякова, Мирошниченко</v>
      </c>
      <c r="D26" s="78"/>
      <c r="E26" s="79"/>
      <c r="F26" s="38">
        <v>7</v>
      </c>
      <c r="G26" s="39">
        <v>9</v>
      </c>
      <c r="H26" s="80" t="str">
        <f ca="1">IF(ISBLANK(INDIRECT(ADDRESS(K26*2+2,3))),"",INDIRECT(ADDRESS(K26*2+2,3)))</f>
        <v>Чекмарёва, Крошилова</v>
      </c>
      <c r="I26" s="78"/>
      <c r="J26" s="78"/>
      <c r="K26" s="45">
        <v>1</v>
      </c>
      <c r="L26" s="32" t="s">
        <v>5</v>
      </c>
      <c r="M26" s="31"/>
    </row>
    <row r="27" spans="1:13" ht="30" customHeight="1" thickBot="1" x14ac:dyDescent="0.4">
      <c r="A27" s="47"/>
      <c r="B27" s="45">
        <v>4</v>
      </c>
      <c r="C27" s="77" t="str">
        <f ca="1">IF(ISBLANK(INDIRECT(ADDRESS(B27*2+2,3))),"",INDIRECT(ADDRESS(B27*2+2,3)))</f>
        <v>Зимина, Елсакова О.</v>
      </c>
      <c r="D27" s="78"/>
      <c r="E27" s="79"/>
      <c r="F27" s="38">
        <v>10</v>
      </c>
      <c r="G27" s="39">
        <v>3</v>
      </c>
      <c r="H27" s="80" t="str">
        <f ca="1">IF(ISBLANK(INDIRECT(ADDRESS(K27*2+2,3))),"",INDIRECT(ADDRESS(K27*2+2,3)))</f>
        <v>Таратина, Карепова</v>
      </c>
      <c r="I27" s="78"/>
      <c r="J27" s="78"/>
      <c r="K27" s="45">
        <v>5</v>
      </c>
      <c r="L27" s="32" t="s">
        <v>5</v>
      </c>
      <c r="M27" s="31"/>
    </row>
    <row r="28" spans="1:13" ht="13.5" customHeight="1" x14ac:dyDescent="0.55000000000000004">
      <c r="A28" s="47"/>
      <c r="L28" s="33"/>
      <c r="M28" s="40"/>
    </row>
    <row r="29" spans="1:13" ht="30" customHeight="1" thickBot="1" x14ac:dyDescent="0.6">
      <c r="A29" s="47"/>
      <c r="B29" s="66" t="s">
        <v>9</v>
      </c>
      <c r="C29" s="67"/>
      <c r="D29" s="67"/>
      <c r="E29" s="67"/>
      <c r="F29" s="67"/>
      <c r="G29" s="67"/>
      <c r="H29" s="67"/>
      <c r="I29" s="67"/>
      <c r="J29" s="67"/>
      <c r="K29" s="67"/>
      <c r="L29" s="33"/>
      <c r="M29" s="40"/>
    </row>
    <row r="30" spans="1:13" ht="30" customHeight="1" thickBot="1" x14ac:dyDescent="0.4">
      <c r="A30" s="47"/>
      <c r="B30" s="45">
        <v>1</v>
      </c>
      <c r="C30" s="77" t="str">
        <f ca="1">IF(ISBLANK(INDIRECT(ADDRESS(B30*2+2,3))),"",INDIRECT(ADDRESS(B30*2+2,3)))</f>
        <v>Чекмарёва, Крошилова</v>
      </c>
      <c r="D30" s="78"/>
      <c r="E30" s="79"/>
      <c r="F30" s="38">
        <v>13</v>
      </c>
      <c r="G30" s="39">
        <v>3</v>
      </c>
      <c r="H30" s="80" t="str">
        <f ca="1">IF(ISBLANK(INDIRECT(ADDRESS(K30*2+2,3))),"",INDIRECT(ADDRESS(K30*2+2,3)))</f>
        <v>Зимина, Елсакова О.</v>
      </c>
      <c r="I30" s="78"/>
      <c r="J30" s="78"/>
      <c r="K30" s="45">
        <v>4</v>
      </c>
      <c r="L30" s="32" t="s">
        <v>5</v>
      </c>
      <c r="M30" s="31"/>
    </row>
    <row r="31" spans="1:13" ht="30" customHeight="1" thickBot="1" x14ac:dyDescent="0.4">
      <c r="A31" s="47"/>
      <c r="B31" s="45">
        <v>2</v>
      </c>
      <c r="C31" s="77" t="str">
        <f ca="1">IF(ISBLANK(INDIRECT(ADDRESS(B31*2+2,3))),"",INDIRECT(ADDRESS(B31*2+2,3)))</f>
        <v>Розанова, Дубовицкая</v>
      </c>
      <c r="D31" s="78"/>
      <c r="E31" s="79"/>
      <c r="F31" s="38">
        <v>4</v>
      </c>
      <c r="G31" s="39">
        <v>13</v>
      </c>
      <c r="H31" s="80" t="str">
        <f ca="1">IF(ISBLANK(INDIRECT(ADDRESS(K31*2+2,3))),"",INDIRECT(ADDRESS(K31*2+2,3)))</f>
        <v>Полякова, Мирошниченко</v>
      </c>
      <c r="I31" s="78"/>
      <c r="J31" s="78"/>
      <c r="K31" s="45">
        <v>3</v>
      </c>
      <c r="L31" s="32" t="s">
        <v>5</v>
      </c>
      <c r="M31" s="31"/>
    </row>
    <row r="32" spans="1:13" ht="12" customHeight="1" x14ac:dyDescent="0.55000000000000004">
      <c r="A32" s="47"/>
      <c r="L32" s="33"/>
      <c r="M32" s="40"/>
    </row>
    <row r="33" spans="1:13" ht="30" customHeight="1" thickBot="1" x14ac:dyDescent="0.6">
      <c r="A33" s="47"/>
      <c r="B33" s="66" t="s">
        <v>10</v>
      </c>
      <c r="C33" s="67"/>
      <c r="D33" s="67"/>
      <c r="E33" s="67"/>
      <c r="F33" s="67"/>
      <c r="G33" s="67"/>
      <c r="H33" s="67"/>
      <c r="I33" s="67"/>
      <c r="J33" s="67"/>
      <c r="K33" s="67"/>
      <c r="L33" s="33"/>
      <c r="M33" s="40"/>
    </row>
    <row r="34" spans="1:13" ht="30" customHeight="1" thickBot="1" x14ac:dyDescent="0.4">
      <c r="A34" s="47"/>
      <c r="B34" s="45">
        <v>4</v>
      </c>
      <c r="C34" s="77" t="str">
        <f ca="1">IF(ISBLANK(INDIRECT(ADDRESS(B34*2+2,3))),"",INDIRECT(ADDRESS(B34*2+2,3)))</f>
        <v>Зимина, Елсакова О.</v>
      </c>
      <c r="D34" s="78"/>
      <c r="E34" s="79"/>
      <c r="F34" s="38">
        <v>9</v>
      </c>
      <c r="G34" s="39">
        <v>10</v>
      </c>
      <c r="H34" s="80" t="str">
        <f ca="1">IF(ISBLANK(INDIRECT(ADDRESS(K34*2+2,3))),"",INDIRECT(ADDRESS(K34*2+2,3)))</f>
        <v>Розанова, Дубовицкая</v>
      </c>
      <c r="I34" s="78"/>
      <c r="J34" s="78"/>
      <c r="K34" s="45">
        <v>2</v>
      </c>
      <c r="L34" s="32" t="s">
        <v>5</v>
      </c>
      <c r="M34" s="31"/>
    </row>
    <row r="35" spans="1:13" ht="30" customHeight="1" thickBot="1" x14ac:dyDescent="0.4">
      <c r="A35" s="47"/>
      <c r="B35" s="45">
        <v>5</v>
      </c>
      <c r="C35" s="77" t="str">
        <f ca="1">IF(ISBLANK(INDIRECT(ADDRESS(B35*2+2,3))),"",INDIRECT(ADDRESS(B35*2+2,3)))</f>
        <v>Таратина, Карепова</v>
      </c>
      <c r="D35" s="78"/>
      <c r="E35" s="79"/>
      <c r="F35" s="38">
        <v>7</v>
      </c>
      <c r="G35" s="39">
        <v>10</v>
      </c>
      <c r="H35" s="80" t="str">
        <f ca="1">IF(ISBLANK(INDIRECT(ADDRESS(K35*2+2,3))),"",INDIRECT(ADDRESS(K35*2+2,3)))</f>
        <v>Чекмарёва, Крошилова</v>
      </c>
      <c r="I35" s="78"/>
      <c r="J35" s="78"/>
      <c r="K35" s="45">
        <v>1</v>
      </c>
      <c r="L35" s="32" t="s">
        <v>5</v>
      </c>
      <c r="M35" s="31"/>
    </row>
    <row r="36" spans="1:13" x14ac:dyDescent="0.25">
      <c r="A36" s="47"/>
    </row>
    <row r="37" spans="1:13" x14ac:dyDescent="0.25">
      <c r="A37" s="47"/>
    </row>
    <row r="38" spans="1:13" x14ac:dyDescent="0.25">
      <c r="A38" s="47"/>
    </row>
    <row r="39" spans="1:13" x14ac:dyDescent="0.25">
      <c r="A39" s="47"/>
    </row>
    <row r="40" spans="1:13" x14ac:dyDescent="0.25">
      <c r="A40" s="47"/>
    </row>
    <row r="41" spans="1:13" x14ac:dyDescent="0.25">
      <c r="A41" s="47"/>
    </row>
    <row r="42" spans="1:13" x14ac:dyDescent="0.25">
      <c r="A42" s="47"/>
    </row>
  </sheetData>
  <mergeCells count="47">
    <mergeCell ref="M4:M5"/>
    <mergeCell ref="B1:K1"/>
    <mergeCell ref="C3:E3"/>
    <mergeCell ref="B4:B5"/>
    <mergeCell ref="C4:E5"/>
    <mergeCell ref="K4:K5"/>
    <mergeCell ref="M10:M11"/>
    <mergeCell ref="K12:K13"/>
    <mergeCell ref="M12:M13"/>
    <mergeCell ref="B6:B7"/>
    <mergeCell ref="C6:E7"/>
    <mergeCell ref="B8:B9"/>
    <mergeCell ref="C8:E9"/>
    <mergeCell ref="K6:K7"/>
    <mergeCell ref="M6:M7"/>
    <mergeCell ref="K8:K9"/>
    <mergeCell ref="M8:M9"/>
    <mergeCell ref="B10:B11"/>
    <mergeCell ref="C10:E11"/>
    <mergeCell ref="B12:B13"/>
    <mergeCell ref="C12:E13"/>
    <mergeCell ref="K10:K11"/>
    <mergeCell ref="C22:E22"/>
    <mergeCell ref="H22:J22"/>
    <mergeCell ref="B17:K17"/>
    <mergeCell ref="C18:E18"/>
    <mergeCell ref="H18:J18"/>
    <mergeCell ref="C19:E19"/>
    <mergeCell ref="H19:J19"/>
    <mergeCell ref="B21:K21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3:E23"/>
    <mergeCell ref="H23:J23"/>
    <mergeCell ref="B25:K25"/>
    <mergeCell ref="B33:K33"/>
    <mergeCell ref="C34:E34"/>
    <mergeCell ref="H34:J34"/>
  </mergeCells>
  <pageMargins left="0.25" right="0.25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>
      <selection activeCell="F42" sqref="F42"/>
    </sheetView>
  </sheetViews>
  <sheetFormatPr defaultRowHeight="15" x14ac:dyDescent="0.25"/>
  <cols>
    <col min="1" max="1" width="9.140625" style="29"/>
    <col min="2" max="3" width="15.7109375" style="21" customWidth="1"/>
    <col min="4" max="5" width="9.140625" style="21" customWidth="1"/>
    <col min="6" max="7" width="15.7109375" style="21" customWidth="1"/>
    <col min="8" max="9" width="9.140625" style="21" customWidth="1"/>
    <col min="10" max="11" width="15.7109375" style="21" customWidth="1"/>
    <col min="12" max="13" width="9.140625" style="21" customWidth="1"/>
    <col min="14" max="15" width="15.7109375" style="21" customWidth="1"/>
    <col min="16" max="16384" width="9.140625" style="21"/>
  </cols>
  <sheetData>
    <row r="1" spans="1:13" ht="45" x14ac:dyDescent="0.25">
      <c r="B1" s="52" t="s">
        <v>8</v>
      </c>
      <c r="C1" s="52"/>
      <c r="D1" s="52"/>
      <c r="E1" s="52"/>
      <c r="F1" s="52"/>
      <c r="G1" s="52"/>
      <c r="H1" s="52"/>
      <c r="I1" s="52"/>
      <c r="J1" s="52"/>
      <c r="K1" s="52"/>
    </row>
    <row r="2" spans="1:13" ht="15" customHeight="1" x14ac:dyDescent="0.25">
      <c r="C2" s="22"/>
    </row>
    <row r="3" spans="1:13" ht="15" customHeight="1" x14ac:dyDescent="0.25">
      <c r="C3" s="22"/>
    </row>
    <row r="4" spans="1:13" ht="24.95" customHeight="1" x14ac:dyDescent="0.25">
      <c r="A4" s="29" t="s">
        <v>11</v>
      </c>
      <c r="B4" s="88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Орлова, Елсакова А.</v>
      </c>
      <c r="C4" s="87"/>
      <c r="D4" s="23">
        <v>4</v>
      </c>
      <c r="E4" s="24"/>
    </row>
    <row r="5" spans="1:13" ht="15" customHeight="1" x14ac:dyDescent="0.25">
      <c r="A5" s="29">
        <v>1</v>
      </c>
      <c r="C5" s="22"/>
      <c r="E5" s="25"/>
    </row>
    <row r="6" spans="1:13" ht="24.95" customHeight="1" x14ac:dyDescent="0.25">
      <c r="B6" s="26" t="s">
        <v>5</v>
      </c>
      <c r="C6" s="46">
        <v>5</v>
      </c>
      <c r="E6" s="27"/>
      <c r="F6" s="86" t="str">
        <f ca="1">IF(ISBLANK(D4),"",IF(D4&gt;D8,B4,B8))</f>
        <v>Воробьёва, Бирюкова</v>
      </c>
      <c r="G6" s="87"/>
      <c r="H6" s="23">
        <v>7</v>
      </c>
      <c r="I6" s="24"/>
    </row>
    <row r="7" spans="1:13" ht="15" customHeight="1" x14ac:dyDescent="0.25">
      <c r="C7" s="22"/>
      <c r="E7" s="27"/>
      <c r="I7" s="25"/>
    </row>
    <row r="8" spans="1:13" ht="24.95" customHeight="1" x14ac:dyDescent="0.25">
      <c r="A8" s="41" t="s">
        <v>12</v>
      </c>
      <c r="B8" s="88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Воробьёва, Бирюкова</v>
      </c>
      <c r="C8" s="87"/>
      <c r="D8" s="23">
        <v>7</v>
      </c>
      <c r="E8" s="28"/>
      <c r="I8" s="27"/>
    </row>
    <row r="9" spans="1:13" ht="15" customHeight="1" x14ac:dyDescent="0.25">
      <c r="A9" s="29">
        <v>2</v>
      </c>
      <c r="C9" s="22"/>
      <c r="I9" s="27"/>
    </row>
    <row r="10" spans="1:13" ht="24.95" customHeight="1" x14ac:dyDescent="0.25">
      <c r="C10" s="22"/>
      <c r="G10" s="26" t="s">
        <v>5</v>
      </c>
      <c r="H10" s="46"/>
      <c r="I10" s="27"/>
      <c r="J10" s="86" t="str">
        <f ca="1">IF(ISBLANK(H6),"",IF(H6&gt;H14,F6,F14))</f>
        <v>Чекмарёва, Крошилова</v>
      </c>
      <c r="K10" s="88"/>
      <c r="L10" s="23">
        <v>9</v>
      </c>
      <c r="M10" s="24"/>
    </row>
    <row r="11" spans="1:13" ht="24.95" customHeight="1" x14ac:dyDescent="0.25">
      <c r="C11" s="22"/>
      <c r="I11" s="27"/>
      <c r="M11" s="25"/>
    </row>
    <row r="12" spans="1:13" ht="24.95" customHeight="1" x14ac:dyDescent="0.25">
      <c r="A12" s="29" t="s">
        <v>19</v>
      </c>
      <c r="B12" s="88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Чекмарёва, Крошилова</v>
      </c>
      <c r="C12" s="87"/>
      <c r="D12" s="23">
        <v>8</v>
      </c>
      <c r="E12" s="24"/>
      <c r="I12" s="27"/>
      <c r="M12" s="27"/>
    </row>
    <row r="13" spans="1:13" ht="15" customHeight="1" x14ac:dyDescent="0.25">
      <c r="A13" s="29">
        <v>1</v>
      </c>
      <c r="C13" s="22"/>
      <c r="E13" s="25"/>
      <c r="I13" s="27"/>
      <c r="M13" s="27"/>
    </row>
    <row r="14" spans="1:13" ht="24.95" customHeight="1" x14ac:dyDescent="0.25">
      <c r="B14" s="26" t="s">
        <v>5</v>
      </c>
      <c r="C14" s="46">
        <v>6</v>
      </c>
      <c r="E14" s="27"/>
      <c r="F14" s="86" t="str">
        <f ca="1">IF(ISBLANK(D12),"",IF(D12&gt;D16,B12,B16))</f>
        <v>Чекмарёва, Крошилова</v>
      </c>
      <c r="G14" s="87"/>
      <c r="H14" s="23">
        <v>13</v>
      </c>
      <c r="I14" s="28"/>
      <c r="M14" s="27"/>
    </row>
    <row r="15" spans="1:13" ht="15" customHeight="1" x14ac:dyDescent="0.25">
      <c r="E15" s="27"/>
      <c r="M15" s="27"/>
    </row>
    <row r="16" spans="1:13" ht="24.95" customHeight="1" x14ac:dyDescent="0.25">
      <c r="A16" s="29" t="s">
        <v>13</v>
      </c>
      <c r="B16" s="88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Сафонова, Багаутдинова</v>
      </c>
      <c r="C16" s="87"/>
      <c r="D16" s="23">
        <v>3</v>
      </c>
      <c r="E16" s="28"/>
      <c r="M16" s="27"/>
    </row>
    <row r="17" spans="1:15" ht="15" customHeight="1" x14ac:dyDescent="0.25">
      <c r="A17" s="29">
        <v>2</v>
      </c>
      <c r="M17" s="27"/>
    </row>
    <row r="18" spans="1:15" ht="24.95" customHeight="1" x14ac:dyDescent="0.25">
      <c r="B18" s="26"/>
      <c r="K18" s="26" t="s">
        <v>5</v>
      </c>
      <c r="L18" s="46"/>
      <c r="M18" s="27"/>
      <c r="N18" s="86" t="str">
        <f ca="1">IF(ISBLANK(L10),"",IF(L10&gt;L26,J10,J26))</f>
        <v>Зубова, Мурашова</v>
      </c>
      <c r="O18" s="88"/>
    </row>
    <row r="19" spans="1:15" ht="15" customHeight="1" x14ac:dyDescent="0.25">
      <c r="M19" s="27"/>
    </row>
    <row r="20" spans="1:15" ht="24.95" customHeight="1" x14ac:dyDescent="0.25">
      <c r="A20" s="29" t="s">
        <v>13</v>
      </c>
      <c r="B20" s="88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Большакова, Соколова</v>
      </c>
      <c r="C20" s="87"/>
      <c r="D20" s="23">
        <v>2</v>
      </c>
      <c r="E20" s="24"/>
      <c r="M20" s="27"/>
    </row>
    <row r="21" spans="1:15" ht="15" customHeight="1" x14ac:dyDescent="0.25">
      <c r="A21" s="29">
        <v>1</v>
      </c>
      <c r="E21" s="25"/>
      <c r="M21" s="27"/>
    </row>
    <row r="22" spans="1:15" ht="24.95" customHeight="1" x14ac:dyDescent="0.25">
      <c r="B22" s="26" t="s">
        <v>5</v>
      </c>
      <c r="C22" s="46">
        <v>7</v>
      </c>
      <c r="E22" s="27"/>
      <c r="F22" s="86" t="str">
        <f ca="1">IF(ISBLANK(D20),"",IF(D20&gt;D24,B20,B24))</f>
        <v>Зубова, Мурашова</v>
      </c>
      <c r="G22" s="87"/>
      <c r="H22" s="23">
        <v>13</v>
      </c>
      <c r="I22" s="24"/>
      <c r="M22" s="27"/>
    </row>
    <row r="23" spans="1:15" ht="15" customHeight="1" x14ac:dyDescent="0.25">
      <c r="E23" s="27"/>
      <c r="I23" s="25"/>
      <c r="M23" s="27"/>
    </row>
    <row r="24" spans="1:15" ht="24.95" customHeight="1" x14ac:dyDescent="0.25">
      <c r="A24" s="29" t="s">
        <v>11</v>
      </c>
      <c r="B24" s="88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Зубова, Мурашова</v>
      </c>
      <c r="C24" s="87"/>
      <c r="D24" s="23">
        <v>13</v>
      </c>
      <c r="E24" s="28"/>
      <c r="I24" s="27"/>
      <c r="M24" s="27"/>
    </row>
    <row r="25" spans="1:15" ht="24.95" customHeight="1" x14ac:dyDescent="0.25">
      <c r="A25" s="29">
        <v>2</v>
      </c>
      <c r="I25" s="27"/>
      <c r="M25" s="27"/>
    </row>
    <row r="26" spans="1:15" ht="24.95" customHeight="1" x14ac:dyDescent="0.25">
      <c r="G26" s="26" t="s">
        <v>5</v>
      </c>
      <c r="H26" s="46"/>
      <c r="I26" s="27"/>
      <c r="J26" s="86" t="str">
        <f ca="1">IF(ISBLANK(H22),"",IF(H22&gt;H30,F22,F30))</f>
        <v>Зубова, Мурашова</v>
      </c>
      <c r="K26" s="87"/>
      <c r="L26" s="23">
        <v>13</v>
      </c>
      <c r="M26" s="28"/>
    </row>
    <row r="27" spans="1:15" ht="15" customHeight="1" x14ac:dyDescent="0.25">
      <c r="I27" s="27"/>
    </row>
    <row r="28" spans="1:15" ht="24.95" customHeight="1" x14ac:dyDescent="0.25">
      <c r="A28" s="29" t="s">
        <v>12</v>
      </c>
      <c r="B28" s="88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Головко, Трушина</v>
      </c>
      <c r="C28" s="87"/>
      <c r="D28" s="23">
        <v>8</v>
      </c>
      <c r="E28" s="24"/>
      <c r="I28" s="27"/>
    </row>
    <row r="29" spans="1:15" ht="15" customHeight="1" x14ac:dyDescent="0.25">
      <c r="A29" s="29">
        <v>1</v>
      </c>
      <c r="E29" s="25"/>
      <c r="I29" s="27"/>
    </row>
    <row r="30" spans="1:15" ht="24.95" customHeight="1" x14ac:dyDescent="0.25">
      <c r="B30" s="26" t="s">
        <v>5</v>
      </c>
      <c r="C30" s="46">
        <v>8</v>
      </c>
      <c r="E30" s="27"/>
      <c r="F30" s="86" t="str">
        <f ca="1">IF(ISBLANK(D28),"",IF(D28&gt;D32,B28,B32))</f>
        <v>Полякова, Мирошниченко</v>
      </c>
      <c r="G30" s="87"/>
      <c r="H30" s="23">
        <v>0</v>
      </c>
      <c r="I30" s="28"/>
    </row>
    <row r="31" spans="1:15" ht="15" customHeight="1" x14ac:dyDescent="0.25">
      <c r="E31" s="27"/>
    </row>
    <row r="32" spans="1:15" ht="24.95" customHeight="1" x14ac:dyDescent="0.25">
      <c r="A32" s="41" t="s">
        <v>19</v>
      </c>
      <c r="B32" s="88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Полякова, Мирошниченко</v>
      </c>
      <c r="C32" s="87"/>
      <c r="D32" s="23">
        <v>9</v>
      </c>
      <c r="E32" s="28"/>
    </row>
    <row r="33" spans="1:7" ht="15" customHeight="1" x14ac:dyDescent="0.25">
      <c r="A33" s="29">
        <v>2</v>
      </c>
    </row>
    <row r="34" spans="1:7" ht="12" customHeight="1" x14ac:dyDescent="0.25"/>
    <row r="35" spans="1:7" ht="12.75" customHeight="1" x14ac:dyDescent="0.25"/>
    <row r="36" spans="1:7" ht="24.95" customHeight="1" x14ac:dyDescent="0.25">
      <c r="B36" s="88" t="str">
        <f ca="1">IF(ISBLANK(H6),"",IF(H6&gt;H14,F14,F6))</f>
        <v>Воробьёва, Бирюкова</v>
      </c>
      <c r="C36" s="87"/>
      <c r="D36" s="23">
        <v>13</v>
      </c>
      <c r="E36" s="24"/>
      <c r="F36" s="89"/>
      <c r="G36" s="89"/>
    </row>
    <row r="37" spans="1:7" ht="15" customHeight="1" x14ac:dyDescent="0.25">
      <c r="E37" s="25"/>
    </row>
    <row r="38" spans="1:7" ht="24.95" customHeight="1" x14ac:dyDescent="0.25">
      <c r="C38" s="26" t="s">
        <v>5</v>
      </c>
      <c r="D38" s="46"/>
      <c r="E38" s="27"/>
      <c r="F38" s="86" t="str">
        <f ca="1">IF(ISBLANK(D36),"",IF(D36&gt;D40,B36,B40))</f>
        <v>Воробьёва, Бирюкова</v>
      </c>
      <c r="G38" s="88"/>
    </row>
    <row r="39" spans="1:7" ht="15" customHeight="1" x14ac:dyDescent="0.25">
      <c r="E39" s="27"/>
    </row>
    <row r="40" spans="1:7" ht="24.95" customHeight="1" x14ac:dyDescent="0.25">
      <c r="B40" s="88" t="str">
        <f ca="1">IF(ISBLANK(H22),"",IF(H22&gt;H30,F30,F22))</f>
        <v>Полякова, Мирошниченко</v>
      </c>
      <c r="C40" s="87"/>
      <c r="D40" s="23">
        <v>10</v>
      </c>
      <c r="E40" s="28"/>
    </row>
  </sheetData>
  <mergeCells count="20">
    <mergeCell ref="B40:C40"/>
    <mergeCell ref="N18:O18"/>
    <mergeCell ref="B20:C20"/>
    <mergeCell ref="F22:G22"/>
    <mergeCell ref="B24:C24"/>
    <mergeCell ref="J26:K26"/>
    <mergeCell ref="B28:C28"/>
    <mergeCell ref="F30:G30"/>
    <mergeCell ref="B32:C32"/>
    <mergeCell ref="B36:C36"/>
    <mergeCell ref="F36:G36"/>
    <mergeCell ref="F38:G38"/>
    <mergeCell ref="F14:G14"/>
    <mergeCell ref="B16:C16"/>
    <mergeCell ref="B1:K1"/>
    <mergeCell ref="B4:C4"/>
    <mergeCell ref="F6:G6"/>
    <mergeCell ref="B8:C8"/>
    <mergeCell ref="J10:K10"/>
    <mergeCell ref="B12:C12"/>
  </mergeCells>
  <pageMargins left="0.70866141732283472" right="0.70866141732283472" top="0.74803149606299213" bottom="0.74803149606299213" header="0.31496062992125984" footer="0.31496062992125984"/>
  <pageSetup paperSize="9" scale="61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>
      <selection activeCell="H41" sqref="H41"/>
    </sheetView>
  </sheetViews>
  <sheetFormatPr defaultRowHeight="15" x14ac:dyDescent="0.25"/>
  <cols>
    <col min="1" max="1" width="9.140625" style="30"/>
    <col min="2" max="3" width="15.7109375" style="21" customWidth="1"/>
    <col min="4" max="5" width="9.140625" style="21" customWidth="1"/>
    <col min="6" max="7" width="15.7109375" style="21" customWidth="1"/>
    <col min="8" max="9" width="9.140625" style="21" customWidth="1"/>
    <col min="10" max="11" width="15.7109375" style="21" customWidth="1"/>
    <col min="12" max="13" width="9.140625" style="21" customWidth="1"/>
    <col min="14" max="15" width="15.7109375" style="21" customWidth="1"/>
    <col min="16" max="16384" width="9.140625" style="21"/>
  </cols>
  <sheetData>
    <row r="1" spans="1:13" ht="45" x14ac:dyDescent="0.25">
      <c r="A1" s="44"/>
      <c r="B1" s="52" t="s">
        <v>14</v>
      </c>
      <c r="C1" s="52"/>
      <c r="D1" s="52"/>
      <c r="E1" s="52"/>
      <c r="F1" s="52"/>
      <c r="G1" s="52"/>
      <c r="H1" s="52"/>
      <c r="I1" s="52"/>
      <c r="J1" s="52"/>
      <c r="K1" s="52"/>
    </row>
    <row r="2" spans="1:13" ht="15" customHeight="1" x14ac:dyDescent="0.25">
      <c r="A2" s="44"/>
      <c r="C2" s="22"/>
    </row>
    <row r="3" spans="1:13" ht="15" customHeight="1" x14ac:dyDescent="0.25">
      <c r="A3" s="44"/>
      <c r="C3" s="22"/>
    </row>
    <row r="4" spans="1:13" ht="24.95" customHeight="1" x14ac:dyDescent="0.25">
      <c r="A4" s="44" t="s">
        <v>11</v>
      </c>
      <c r="B4" s="88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Баринова, Пименова</v>
      </c>
      <c r="C4" s="87"/>
      <c r="D4" s="23">
        <v>13</v>
      </c>
      <c r="E4" s="24"/>
    </row>
    <row r="5" spans="1:13" ht="15" customHeight="1" x14ac:dyDescent="0.25">
      <c r="A5" s="44">
        <v>3</v>
      </c>
      <c r="C5" s="22"/>
      <c r="E5" s="25"/>
    </row>
    <row r="6" spans="1:13" ht="24.95" customHeight="1" x14ac:dyDescent="0.25">
      <c r="A6" s="44"/>
      <c r="B6" s="26" t="s">
        <v>5</v>
      </c>
      <c r="C6" s="46"/>
      <c r="E6" s="27"/>
      <c r="F6" s="86" t="str">
        <f ca="1">IF(ISBLANK(D4),"",IF(D4&gt;D8,B4,B8))</f>
        <v>Баринова, Пименова</v>
      </c>
      <c r="G6" s="87"/>
      <c r="H6" s="23">
        <v>9</v>
      </c>
      <c r="I6" s="24"/>
    </row>
    <row r="7" spans="1:13" ht="15" customHeight="1" x14ac:dyDescent="0.25">
      <c r="A7" s="44"/>
      <c r="C7" s="22"/>
      <c r="E7" s="27"/>
      <c r="I7" s="25"/>
    </row>
    <row r="8" spans="1:13" ht="24.95" customHeight="1" x14ac:dyDescent="0.25">
      <c r="A8" s="44" t="s">
        <v>12</v>
      </c>
      <c r="B8" s="88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Грачанац, Березнеговская</v>
      </c>
      <c r="C8" s="87"/>
      <c r="D8" s="23">
        <v>1</v>
      </c>
      <c r="E8" s="28"/>
      <c r="I8" s="27"/>
    </row>
    <row r="9" spans="1:13" ht="15" customHeight="1" x14ac:dyDescent="0.25">
      <c r="A9" s="44">
        <v>4</v>
      </c>
      <c r="C9" s="22"/>
      <c r="I9" s="27"/>
    </row>
    <row r="10" spans="1:13" ht="24.95" customHeight="1" x14ac:dyDescent="0.25">
      <c r="A10" s="44"/>
      <c r="C10" s="22"/>
      <c r="G10" s="26" t="s">
        <v>5</v>
      </c>
      <c r="H10" s="46"/>
      <c r="I10" s="27"/>
      <c r="J10" s="86" t="str">
        <f ca="1">IF(ISBLANK(H6),"",IF(H6&gt;H14,F6,F14))</f>
        <v>Баринова, Пименова</v>
      </c>
      <c r="K10" s="88"/>
      <c r="L10" s="23">
        <v>9</v>
      </c>
      <c r="M10" s="24"/>
    </row>
    <row r="11" spans="1:13" ht="24.95" customHeight="1" x14ac:dyDescent="0.25">
      <c r="A11" s="44"/>
      <c r="C11" s="22"/>
      <c r="I11" s="27"/>
      <c r="M11" s="25"/>
    </row>
    <row r="12" spans="1:13" ht="24.95" customHeight="1" x14ac:dyDescent="0.25">
      <c r="A12" s="44" t="s">
        <v>19</v>
      </c>
      <c r="B12" s="88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Зимина, Елсакова О.</v>
      </c>
      <c r="C12" s="87"/>
      <c r="D12" s="23">
        <v>7</v>
      </c>
      <c r="E12" s="24"/>
      <c r="I12" s="27"/>
      <c r="M12" s="27"/>
    </row>
    <row r="13" spans="1:13" ht="15" customHeight="1" x14ac:dyDescent="0.25">
      <c r="A13" s="44">
        <v>3</v>
      </c>
      <c r="C13" s="22"/>
      <c r="E13" s="25"/>
      <c r="I13" s="27"/>
      <c r="M13" s="27"/>
    </row>
    <row r="14" spans="1:13" ht="24.95" customHeight="1" x14ac:dyDescent="0.25">
      <c r="A14" s="44"/>
      <c r="B14" s="26" t="s">
        <v>5</v>
      </c>
      <c r="C14" s="46"/>
      <c r="E14" s="27"/>
      <c r="F14" s="86" t="str">
        <f ca="1">IF(ISBLANK(D12),"",IF(D12&gt;D16,B12,B16))</f>
        <v>Костяная, Кирменская</v>
      </c>
      <c r="G14" s="87"/>
      <c r="H14" s="23">
        <v>8</v>
      </c>
      <c r="I14" s="28"/>
      <c r="M14" s="27"/>
    </row>
    <row r="15" spans="1:13" ht="15" customHeight="1" x14ac:dyDescent="0.25">
      <c r="A15" s="44"/>
      <c r="E15" s="27"/>
      <c r="M15" s="27"/>
    </row>
    <row r="16" spans="1:13" ht="24.95" customHeight="1" x14ac:dyDescent="0.25">
      <c r="A16" s="44" t="s">
        <v>13</v>
      </c>
      <c r="B16" s="88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Костяная, Кирменская</v>
      </c>
      <c r="C16" s="87"/>
      <c r="D16" s="23">
        <v>8</v>
      </c>
      <c r="E16" s="28"/>
      <c r="M16" s="27"/>
    </row>
    <row r="17" spans="1:15" ht="15" customHeight="1" x14ac:dyDescent="0.25">
      <c r="A17" s="44">
        <v>4</v>
      </c>
      <c r="M17" s="27"/>
    </row>
    <row r="18" spans="1:15" ht="24.95" customHeight="1" x14ac:dyDescent="0.25">
      <c r="A18" s="44"/>
      <c r="B18" s="26"/>
      <c r="K18" s="26" t="s">
        <v>5</v>
      </c>
      <c r="L18" s="46"/>
      <c r="M18" s="27"/>
      <c r="N18" s="86" t="str">
        <f ca="1">IF(ISBLANK(L10),"",IF(L10&gt;L26,J10,J26))</f>
        <v>Лукьянова, Коппа</v>
      </c>
      <c r="O18" s="88"/>
    </row>
    <row r="19" spans="1:15" ht="15" customHeight="1" x14ac:dyDescent="0.25">
      <c r="A19" s="44"/>
      <c r="M19" s="27"/>
    </row>
    <row r="20" spans="1:15" ht="24.95" customHeight="1" x14ac:dyDescent="0.25">
      <c r="A20" s="44" t="s">
        <v>13</v>
      </c>
      <c r="B20" s="88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Гуменюк, Алиева</v>
      </c>
      <c r="C20" s="87"/>
      <c r="D20" s="23">
        <v>5</v>
      </c>
      <c r="E20" s="24"/>
      <c r="M20" s="27"/>
    </row>
    <row r="21" spans="1:15" ht="15" customHeight="1" x14ac:dyDescent="0.25">
      <c r="A21" s="44">
        <v>3</v>
      </c>
      <c r="E21" s="25"/>
      <c r="M21" s="27"/>
    </row>
    <row r="22" spans="1:15" ht="24.95" customHeight="1" x14ac:dyDescent="0.25">
      <c r="A22" s="44"/>
      <c r="B22" s="26" t="s">
        <v>5</v>
      </c>
      <c r="C22" s="46"/>
      <c r="E22" s="27"/>
      <c r="F22" s="86" t="str">
        <f ca="1">IF(ISBLANK(D20),"",IF(D20&gt;D24,B20,B24))</f>
        <v>Лукьянова, Коппа</v>
      </c>
      <c r="G22" s="87"/>
      <c r="H22" s="23">
        <v>8</v>
      </c>
      <c r="I22" s="24"/>
      <c r="M22" s="27"/>
    </row>
    <row r="23" spans="1:15" ht="15" customHeight="1" x14ac:dyDescent="0.25">
      <c r="A23" s="44"/>
      <c r="E23" s="27"/>
      <c r="I23" s="25"/>
      <c r="M23" s="27"/>
    </row>
    <row r="24" spans="1:15" ht="24.95" customHeight="1" x14ac:dyDescent="0.25">
      <c r="A24" s="44" t="s">
        <v>11</v>
      </c>
      <c r="B24" s="88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Лукьянова, Коппа</v>
      </c>
      <c r="C24" s="87"/>
      <c r="D24" s="23">
        <v>12</v>
      </c>
      <c r="E24" s="28"/>
      <c r="I24" s="27"/>
      <c r="M24" s="27"/>
    </row>
    <row r="25" spans="1:15" ht="24.95" customHeight="1" x14ac:dyDescent="0.25">
      <c r="A25" s="44">
        <v>4</v>
      </c>
      <c r="I25" s="27"/>
      <c r="M25" s="27"/>
    </row>
    <row r="26" spans="1:15" ht="24.95" customHeight="1" x14ac:dyDescent="0.25">
      <c r="A26" s="44"/>
      <c r="G26" s="26" t="s">
        <v>5</v>
      </c>
      <c r="H26" s="46"/>
      <c r="I26" s="27"/>
      <c r="J26" s="86" t="str">
        <f ca="1">IF(ISBLANK(H22),"",IF(H22&gt;H30,F22,F30))</f>
        <v>Лукьянова, Коппа</v>
      </c>
      <c r="K26" s="87"/>
      <c r="L26" s="23">
        <v>11</v>
      </c>
      <c r="M26" s="28"/>
    </row>
    <row r="27" spans="1:15" ht="15" customHeight="1" x14ac:dyDescent="0.25">
      <c r="A27" s="44"/>
      <c r="I27" s="27"/>
    </row>
    <row r="28" spans="1:15" ht="24.95" customHeight="1" x14ac:dyDescent="0.25">
      <c r="A28" s="44" t="s">
        <v>12</v>
      </c>
      <c r="B28" s="88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Алкина, Хафизова</v>
      </c>
      <c r="C28" s="87"/>
      <c r="D28" s="23">
        <v>7</v>
      </c>
      <c r="E28" s="24"/>
      <c r="I28" s="27"/>
    </row>
    <row r="29" spans="1:15" ht="15" customHeight="1" x14ac:dyDescent="0.25">
      <c r="A29" s="44">
        <v>3</v>
      </c>
      <c r="E29" s="25"/>
      <c r="I29" s="27"/>
    </row>
    <row r="30" spans="1:15" ht="24.95" customHeight="1" x14ac:dyDescent="0.25">
      <c r="A30" s="44"/>
      <c r="B30" s="26" t="s">
        <v>5</v>
      </c>
      <c r="C30" s="46"/>
      <c r="E30" s="27"/>
      <c r="F30" s="86" t="str">
        <f ca="1">IF(ISBLANK(D28),"",IF(D28&gt;D32,B28,B32))</f>
        <v>Розанова, Дубовицкая</v>
      </c>
      <c r="G30" s="87"/>
      <c r="H30" s="23">
        <v>7</v>
      </c>
      <c r="I30" s="28"/>
    </row>
    <row r="31" spans="1:15" ht="15" customHeight="1" x14ac:dyDescent="0.25">
      <c r="A31" s="44"/>
      <c r="E31" s="27"/>
    </row>
    <row r="32" spans="1:15" ht="24.95" customHeight="1" x14ac:dyDescent="0.25">
      <c r="A32" s="44" t="s">
        <v>19</v>
      </c>
      <c r="B32" s="88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Розанова, Дубовицкая</v>
      </c>
      <c r="C32" s="87"/>
      <c r="D32" s="23">
        <v>13</v>
      </c>
      <c r="E32" s="28"/>
    </row>
    <row r="33" spans="1:7" ht="15" customHeight="1" x14ac:dyDescent="0.25">
      <c r="A33" s="44">
        <v>4</v>
      </c>
    </row>
    <row r="34" spans="1:7" ht="12" customHeight="1" x14ac:dyDescent="0.25">
      <c r="A34" s="44"/>
    </row>
    <row r="35" spans="1:7" ht="12.75" customHeight="1" x14ac:dyDescent="0.25">
      <c r="A35" s="44"/>
    </row>
    <row r="36" spans="1:7" ht="24.95" customHeight="1" x14ac:dyDescent="0.25">
      <c r="A36" s="44"/>
      <c r="B36" s="88" t="str">
        <f ca="1">IF(ISBLANK(H6),"",IF(H6&gt;H14,F14,F6))</f>
        <v>Костяная, Кирменская</v>
      </c>
      <c r="C36" s="87"/>
      <c r="D36" s="23">
        <v>4</v>
      </c>
      <c r="E36" s="24"/>
      <c r="F36" s="89"/>
      <c r="G36" s="89"/>
    </row>
    <row r="37" spans="1:7" ht="15" customHeight="1" x14ac:dyDescent="0.25">
      <c r="A37" s="44"/>
      <c r="E37" s="25"/>
    </row>
    <row r="38" spans="1:7" ht="24.95" customHeight="1" x14ac:dyDescent="0.25">
      <c r="A38" s="44"/>
      <c r="C38" s="26" t="s">
        <v>5</v>
      </c>
      <c r="D38" s="46"/>
      <c r="E38" s="27"/>
      <c r="F38" s="86" t="str">
        <f ca="1">IF(ISBLANK(D36),"",IF(D36&gt;D40,B36,B40))</f>
        <v>Розанова, Дубовицкая</v>
      </c>
      <c r="G38" s="88"/>
    </row>
    <row r="39" spans="1:7" ht="15" customHeight="1" x14ac:dyDescent="0.25">
      <c r="A39" s="44"/>
      <c r="E39" s="27"/>
    </row>
    <row r="40" spans="1:7" ht="24.95" customHeight="1" x14ac:dyDescent="0.25">
      <c r="A40" s="44"/>
      <c r="B40" s="88" t="str">
        <f ca="1">IF(ISBLANK(H22),"",IF(H22&gt;H30,F30,F22))</f>
        <v>Розанова, Дубовицкая</v>
      </c>
      <c r="C40" s="87"/>
      <c r="D40" s="23">
        <v>13</v>
      </c>
      <c r="E40" s="28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27" sqref="A27"/>
    </sheetView>
  </sheetViews>
  <sheetFormatPr defaultRowHeight="15" x14ac:dyDescent="0.25"/>
  <cols>
    <col min="1" max="1" width="57" style="51" customWidth="1"/>
    <col min="2" max="2" width="35.42578125" style="50" customWidth="1"/>
    <col min="3" max="3" width="28.140625" style="50" customWidth="1"/>
    <col min="4" max="4" width="25.28515625" style="50" customWidth="1"/>
    <col min="5" max="5" width="22.5703125" style="37" customWidth="1"/>
    <col min="6" max="6" width="12.28515625" style="50" customWidth="1"/>
    <col min="7" max="8" width="11.7109375" style="50" customWidth="1"/>
    <col min="9" max="9" width="10" style="50" customWidth="1"/>
    <col min="10" max="16384" width="9.140625" style="50"/>
  </cols>
  <sheetData>
    <row r="1" spans="1:6" x14ac:dyDescent="0.25">
      <c r="A1" s="90" t="s">
        <v>20</v>
      </c>
      <c r="B1" s="50" t="s">
        <v>42</v>
      </c>
      <c r="C1" s="50" t="s">
        <v>43</v>
      </c>
      <c r="D1" s="50">
        <v>92</v>
      </c>
      <c r="E1" s="50">
        <v>87</v>
      </c>
      <c r="F1" s="50">
        <f t="shared" ref="F1:F20" si="0">SUM(D1:E1)</f>
        <v>179</v>
      </c>
    </row>
    <row r="2" spans="1:6" x14ac:dyDescent="0.25">
      <c r="A2" s="90" t="s">
        <v>21</v>
      </c>
      <c r="B2" s="50" t="s">
        <v>44</v>
      </c>
      <c r="C2" s="50" t="s">
        <v>45</v>
      </c>
      <c r="D2" s="50">
        <v>88</v>
      </c>
      <c r="E2" s="50">
        <v>81</v>
      </c>
      <c r="F2" s="50">
        <f t="shared" si="0"/>
        <v>169</v>
      </c>
    </row>
    <row r="3" spans="1:6" x14ac:dyDescent="0.25">
      <c r="A3" s="90" t="s">
        <v>22</v>
      </c>
      <c r="B3" s="50" t="s">
        <v>46</v>
      </c>
      <c r="C3" s="50" t="s">
        <v>47</v>
      </c>
      <c r="D3" s="50">
        <v>78</v>
      </c>
      <c r="E3" s="50">
        <v>73</v>
      </c>
      <c r="F3" s="50">
        <f t="shared" si="0"/>
        <v>151</v>
      </c>
    </row>
    <row r="4" spans="1:6" x14ac:dyDescent="0.25">
      <c r="A4" s="90" t="s">
        <v>23</v>
      </c>
      <c r="B4" s="50" t="s">
        <v>48</v>
      </c>
      <c r="C4" s="50" t="s">
        <v>49</v>
      </c>
      <c r="D4" s="50">
        <v>73</v>
      </c>
      <c r="E4" s="50">
        <v>76</v>
      </c>
      <c r="F4" s="50">
        <f t="shared" si="0"/>
        <v>149</v>
      </c>
    </row>
    <row r="5" spans="1:6" x14ac:dyDescent="0.25">
      <c r="A5" s="90" t="s">
        <v>24</v>
      </c>
      <c r="B5" s="50" t="s">
        <v>50</v>
      </c>
      <c r="C5" s="50" t="s">
        <v>51</v>
      </c>
      <c r="D5" s="50">
        <v>60</v>
      </c>
      <c r="E5" s="50">
        <v>78</v>
      </c>
      <c r="F5" s="50">
        <f t="shared" si="0"/>
        <v>138</v>
      </c>
    </row>
    <row r="6" spans="1:6" x14ac:dyDescent="0.25">
      <c r="A6" s="90" t="s">
        <v>25</v>
      </c>
      <c r="B6" s="50" t="s">
        <v>52</v>
      </c>
      <c r="C6" s="50" t="s">
        <v>53</v>
      </c>
      <c r="D6" s="50">
        <v>54</v>
      </c>
      <c r="E6" s="50">
        <v>73</v>
      </c>
      <c r="F6" s="50">
        <f t="shared" si="0"/>
        <v>127</v>
      </c>
    </row>
    <row r="7" spans="1:6" x14ac:dyDescent="0.25">
      <c r="A7" s="90" t="s">
        <v>26</v>
      </c>
      <c r="B7" s="50" t="s">
        <v>54</v>
      </c>
      <c r="C7" s="50" t="s">
        <v>55</v>
      </c>
      <c r="D7" s="50">
        <v>57</v>
      </c>
      <c r="E7" s="50">
        <v>57</v>
      </c>
      <c r="F7" s="50">
        <f t="shared" si="0"/>
        <v>114</v>
      </c>
    </row>
    <row r="8" spans="1:6" x14ac:dyDescent="0.25">
      <c r="A8" s="90" t="s">
        <v>27</v>
      </c>
      <c r="B8" s="50" t="s">
        <v>56</v>
      </c>
      <c r="C8" s="50" t="s">
        <v>57</v>
      </c>
      <c r="D8" s="50">
        <v>48</v>
      </c>
      <c r="E8" s="50">
        <v>41</v>
      </c>
      <c r="F8" s="50">
        <f t="shared" si="0"/>
        <v>89</v>
      </c>
    </row>
    <row r="9" spans="1:6" x14ac:dyDescent="0.25">
      <c r="A9" s="50" t="s">
        <v>28</v>
      </c>
      <c r="B9" s="50" t="s">
        <v>58</v>
      </c>
      <c r="C9" s="50" t="s">
        <v>59</v>
      </c>
      <c r="D9" s="50">
        <v>22</v>
      </c>
      <c r="E9" s="50">
        <v>60</v>
      </c>
      <c r="F9" s="50">
        <f t="shared" si="0"/>
        <v>82</v>
      </c>
    </row>
    <row r="10" spans="1:6" x14ac:dyDescent="0.25">
      <c r="A10" s="50" t="s">
        <v>29</v>
      </c>
      <c r="B10" s="50" t="s">
        <v>60</v>
      </c>
      <c r="C10" s="50" t="s">
        <v>61</v>
      </c>
      <c r="D10" s="50">
        <v>19</v>
      </c>
      <c r="E10" s="50">
        <v>62</v>
      </c>
      <c r="F10" s="50">
        <f t="shared" si="0"/>
        <v>81</v>
      </c>
    </row>
    <row r="11" spans="1:6" x14ac:dyDescent="0.25">
      <c r="A11" s="50" t="s">
        <v>30</v>
      </c>
      <c r="B11" s="50" t="s">
        <v>62</v>
      </c>
      <c r="C11" s="50" t="s">
        <v>63</v>
      </c>
      <c r="D11" s="50">
        <v>15</v>
      </c>
      <c r="E11" s="50">
        <v>55</v>
      </c>
      <c r="F11" s="50">
        <f t="shared" si="0"/>
        <v>70</v>
      </c>
    </row>
    <row r="12" spans="1:6" x14ac:dyDescent="0.25">
      <c r="A12" s="50" t="s">
        <v>31</v>
      </c>
      <c r="B12" s="50" t="s">
        <v>64</v>
      </c>
      <c r="C12" s="50" t="s">
        <v>65</v>
      </c>
      <c r="D12" s="50">
        <v>28</v>
      </c>
      <c r="E12" s="50">
        <v>34</v>
      </c>
      <c r="F12" s="50">
        <f t="shared" si="0"/>
        <v>62</v>
      </c>
    </row>
    <row r="13" spans="1:6" x14ac:dyDescent="0.25">
      <c r="A13" s="50" t="s">
        <v>32</v>
      </c>
      <c r="B13" s="50" t="s">
        <v>66</v>
      </c>
      <c r="C13" s="50" t="s">
        <v>67</v>
      </c>
      <c r="D13" s="50">
        <v>35</v>
      </c>
      <c r="E13" s="50">
        <v>24</v>
      </c>
      <c r="F13" s="50">
        <f t="shared" si="0"/>
        <v>59</v>
      </c>
    </row>
    <row r="14" spans="1:6" x14ac:dyDescent="0.25">
      <c r="A14" s="50" t="s">
        <v>33</v>
      </c>
      <c r="B14" s="50" t="s">
        <v>68</v>
      </c>
      <c r="C14" s="50" t="s">
        <v>69</v>
      </c>
      <c r="D14" s="50">
        <v>26</v>
      </c>
      <c r="E14" s="50">
        <v>5</v>
      </c>
      <c r="F14" s="50">
        <f t="shared" si="0"/>
        <v>31</v>
      </c>
    </row>
    <row r="15" spans="1:6" x14ac:dyDescent="0.25">
      <c r="A15" s="50" t="s">
        <v>34</v>
      </c>
      <c r="B15" s="50" t="s">
        <v>70</v>
      </c>
      <c r="C15" s="50" t="s">
        <v>71</v>
      </c>
      <c r="E15" s="50">
        <v>28</v>
      </c>
      <c r="F15" s="50">
        <f t="shared" si="0"/>
        <v>28</v>
      </c>
    </row>
    <row r="16" spans="1:6" x14ac:dyDescent="0.25">
      <c r="A16" s="50" t="s">
        <v>35</v>
      </c>
      <c r="B16" s="50" t="s">
        <v>72</v>
      </c>
      <c r="C16" s="50" t="s">
        <v>73</v>
      </c>
      <c r="D16" s="50">
        <v>7</v>
      </c>
      <c r="E16" s="50">
        <v>13</v>
      </c>
      <c r="F16" s="50">
        <f t="shared" si="0"/>
        <v>20</v>
      </c>
    </row>
    <row r="17" spans="1:6" x14ac:dyDescent="0.25">
      <c r="A17" s="50" t="s">
        <v>36</v>
      </c>
      <c r="B17" s="50" t="s">
        <v>75</v>
      </c>
      <c r="C17" s="50" t="s">
        <v>76</v>
      </c>
      <c r="E17" s="50">
        <v>12</v>
      </c>
      <c r="F17" s="50">
        <f t="shared" si="0"/>
        <v>12</v>
      </c>
    </row>
    <row r="18" spans="1:6" x14ac:dyDescent="0.25">
      <c r="A18" s="50" t="s">
        <v>37</v>
      </c>
      <c r="B18" s="50" t="s">
        <v>77</v>
      </c>
      <c r="C18" s="50" t="s">
        <v>78</v>
      </c>
      <c r="D18" s="50">
        <v>5</v>
      </c>
      <c r="E18" s="50">
        <v>5</v>
      </c>
      <c r="F18" s="50">
        <f t="shared" si="0"/>
        <v>10</v>
      </c>
    </row>
    <row r="19" spans="1:6" x14ac:dyDescent="0.25">
      <c r="A19" s="50" t="s">
        <v>38</v>
      </c>
      <c r="B19" s="50" t="s">
        <v>79</v>
      </c>
      <c r="C19" s="50" t="s">
        <v>80</v>
      </c>
      <c r="E19" s="50">
        <v>3</v>
      </c>
      <c r="F19" s="50">
        <f t="shared" si="0"/>
        <v>3</v>
      </c>
    </row>
    <row r="20" spans="1:6" x14ac:dyDescent="0.25">
      <c r="A20" s="50" t="s">
        <v>39</v>
      </c>
      <c r="B20" s="50" t="s">
        <v>81</v>
      </c>
      <c r="C20" s="50" t="s">
        <v>82</v>
      </c>
      <c r="F20" s="50">
        <f t="shared" si="0"/>
        <v>0</v>
      </c>
    </row>
  </sheetData>
  <sortState ref="A1:J15">
    <sortCondition descending="1" ref="J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>
      <selection activeCell="E26" sqref="E26"/>
    </sheetView>
  </sheetViews>
  <sheetFormatPr defaultRowHeight="12.75" x14ac:dyDescent="0.2"/>
  <cols>
    <col min="1" max="1" width="24.85546875" style="92" customWidth="1"/>
    <col min="2" max="11" width="9.140625" style="92" customWidth="1"/>
    <col min="12" max="16384" width="9.140625" style="92"/>
  </cols>
  <sheetData>
    <row r="1" spans="1:2" ht="15.75" x14ac:dyDescent="0.25">
      <c r="A1" s="91" t="s">
        <v>42</v>
      </c>
      <c r="B1" s="91">
        <v>92</v>
      </c>
    </row>
    <row r="2" spans="1:2" ht="15.75" x14ac:dyDescent="0.25">
      <c r="A2" s="91" t="s">
        <v>83</v>
      </c>
      <c r="B2" s="91">
        <v>88</v>
      </c>
    </row>
    <row r="3" spans="1:2" ht="15.75" x14ac:dyDescent="0.25">
      <c r="A3" s="91" t="s">
        <v>44</v>
      </c>
      <c r="B3" s="91">
        <v>88</v>
      </c>
    </row>
    <row r="4" spans="1:2" ht="15.75" x14ac:dyDescent="0.25">
      <c r="A4" s="91" t="s">
        <v>43</v>
      </c>
      <c r="B4" s="91">
        <v>87</v>
      </c>
    </row>
    <row r="5" spans="1:2" ht="15.75" x14ac:dyDescent="0.25">
      <c r="A5" s="91" t="s">
        <v>84</v>
      </c>
      <c r="B5" s="91">
        <v>84</v>
      </c>
    </row>
    <row r="6" spans="1:2" ht="15.75" x14ac:dyDescent="0.25">
      <c r="A6" s="91" t="s">
        <v>45</v>
      </c>
      <c r="B6" s="91">
        <v>81</v>
      </c>
    </row>
    <row r="7" spans="1:2" ht="15.75" x14ac:dyDescent="0.25">
      <c r="A7" s="91" t="s">
        <v>85</v>
      </c>
      <c r="B7" s="91">
        <v>78</v>
      </c>
    </row>
    <row r="8" spans="1:2" ht="15.75" x14ac:dyDescent="0.25">
      <c r="A8" s="91" t="s">
        <v>51</v>
      </c>
      <c r="B8" s="91">
        <v>78</v>
      </c>
    </row>
    <row r="9" spans="1:2" ht="15.75" x14ac:dyDescent="0.25">
      <c r="A9" s="91" t="s">
        <v>46</v>
      </c>
      <c r="B9" s="91">
        <v>78</v>
      </c>
    </row>
    <row r="10" spans="1:2" ht="15.75" x14ac:dyDescent="0.25">
      <c r="A10" s="91" t="s">
        <v>49</v>
      </c>
      <c r="B10" s="91">
        <v>76</v>
      </c>
    </row>
    <row r="11" spans="1:2" ht="15.75" x14ac:dyDescent="0.25">
      <c r="A11" s="91" t="s">
        <v>86</v>
      </c>
      <c r="B11" s="91">
        <v>74</v>
      </c>
    </row>
    <row r="12" spans="1:2" ht="15.75" x14ac:dyDescent="0.25">
      <c r="A12" s="91" t="s">
        <v>47</v>
      </c>
      <c r="B12" s="91">
        <v>73</v>
      </c>
    </row>
    <row r="13" spans="1:2" ht="15.75" x14ac:dyDescent="0.25">
      <c r="A13" s="91" t="s">
        <v>48</v>
      </c>
      <c r="B13" s="91">
        <v>73</v>
      </c>
    </row>
    <row r="14" spans="1:2" ht="15.75" x14ac:dyDescent="0.25">
      <c r="A14" s="91" t="s">
        <v>53</v>
      </c>
      <c r="B14" s="91">
        <v>73</v>
      </c>
    </row>
    <row r="15" spans="1:2" ht="15.75" x14ac:dyDescent="0.25">
      <c r="A15" s="91" t="s">
        <v>61</v>
      </c>
      <c r="B15" s="91">
        <v>62</v>
      </c>
    </row>
    <row r="16" spans="1:2" ht="15.75" x14ac:dyDescent="0.25">
      <c r="A16" s="91" t="s">
        <v>59</v>
      </c>
      <c r="B16" s="91">
        <v>60</v>
      </c>
    </row>
    <row r="17" spans="1:2" ht="15.75" x14ac:dyDescent="0.25">
      <c r="A17" s="91" t="s">
        <v>50</v>
      </c>
      <c r="B17" s="91">
        <v>60</v>
      </c>
    </row>
    <row r="18" spans="1:2" ht="15.75" x14ac:dyDescent="0.25">
      <c r="A18" s="91" t="s">
        <v>55</v>
      </c>
      <c r="B18" s="91">
        <v>57</v>
      </c>
    </row>
    <row r="19" spans="1:2" ht="15.75" x14ac:dyDescent="0.25">
      <c r="A19" s="91" t="s">
        <v>54</v>
      </c>
      <c r="B19" s="91">
        <v>57</v>
      </c>
    </row>
    <row r="20" spans="1:2" ht="15.75" x14ac:dyDescent="0.25">
      <c r="A20" s="91" t="s">
        <v>87</v>
      </c>
      <c r="B20" s="91">
        <v>56</v>
      </c>
    </row>
    <row r="21" spans="1:2" ht="15.75" x14ac:dyDescent="0.25">
      <c r="A21" s="91" t="s">
        <v>63</v>
      </c>
      <c r="B21" s="91">
        <v>55</v>
      </c>
    </row>
    <row r="22" spans="1:2" ht="15.75" x14ac:dyDescent="0.25">
      <c r="A22" s="91" t="s">
        <v>52</v>
      </c>
      <c r="B22" s="91">
        <v>54</v>
      </c>
    </row>
    <row r="23" spans="1:2" ht="15.75" x14ac:dyDescent="0.25">
      <c r="A23" s="91" t="s">
        <v>88</v>
      </c>
      <c r="B23" s="91">
        <v>54</v>
      </c>
    </row>
    <row r="24" spans="1:2" ht="15.75" x14ac:dyDescent="0.25">
      <c r="A24" s="91" t="s">
        <v>56</v>
      </c>
      <c r="B24" s="91">
        <v>48</v>
      </c>
    </row>
    <row r="25" spans="1:2" ht="15.75" x14ac:dyDescent="0.25">
      <c r="A25" s="91" t="s">
        <v>89</v>
      </c>
      <c r="B25" s="91">
        <v>48</v>
      </c>
    </row>
    <row r="26" spans="1:2" ht="15.75" x14ac:dyDescent="0.25">
      <c r="A26" s="91" t="s">
        <v>90</v>
      </c>
      <c r="B26" s="91">
        <v>42</v>
      </c>
    </row>
    <row r="27" spans="1:2" ht="15.75" x14ac:dyDescent="0.25">
      <c r="A27" s="91" t="s">
        <v>57</v>
      </c>
      <c r="B27" s="91">
        <v>41</v>
      </c>
    </row>
    <row r="28" spans="1:2" ht="15.75" x14ac:dyDescent="0.25">
      <c r="A28" s="91" t="s">
        <v>66</v>
      </c>
      <c r="B28" s="91">
        <v>35</v>
      </c>
    </row>
    <row r="29" spans="1:2" ht="15.75" x14ac:dyDescent="0.25">
      <c r="A29" s="91" t="s">
        <v>91</v>
      </c>
      <c r="B29" s="91">
        <v>34</v>
      </c>
    </row>
    <row r="30" spans="1:2" ht="15.75" x14ac:dyDescent="0.25">
      <c r="A30" s="91" t="s">
        <v>65</v>
      </c>
      <c r="B30" s="91">
        <v>34</v>
      </c>
    </row>
    <row r="31" spans="1:2" ht="15.75" x14ac:dyDescent="0.25">
      <c r="A31" s="91" t="s">
        <v>92</v>
      </c>
      <c r="B31" s="91">
        <v>33</v>
      </c>
    </row>
    <row r="32" spans="1:2" ht="15.75" x14ac:dyDescent="0.25">
      <c r="A32" s="91" t="s">
        <v>71</v>
      </c>
      <c r="B32" s="91">
        <v>28</v>
      </c>
    </row>
    <row r="33" spans="1:2" ht="15.75" x14ac:dyDescent="0.25">
      <c r="A33" s="91" t="s">
        <v>64</v>
      </c>
      <c r="B33" s="91">
        <v>28</v>
      </c>
    </row>
    <row r="34" spans="1:2" ht="15.75" x14ac:dyDescent="0.25">
      <c r="A34" s="91" t="s">
        <v>93</v>
      </c>
      <c r="B34" s="91">
        <v>28</v>
      </c>
    </row>
    <row r="35" spans="1:2" ht="15.75" x14ac:dyDescent="0.25">
      <c r="A35" s="91" t="s">
        <v>68</v>
      </c>
      <c r="B35" s="91">
        <v>26</v>
      </c>
    </row>
    <row r="36" spans="1:2" ht="15.75" x14ac:dyDescent="0.25">
      <c r="A36" s="91" t="s">
        <v>94</v>
      </c>
      <c r="B36" s="91">
        <v>24</v>
      </c>
    </row>
    <row r="37" spans="1:2" ht="15.75" x14ac:dyDescent="0.25">
      <c r="A37" s="91" t="s">
        <v>67</v>
      </c>
      <c r="B37" s="91">
        <v>24</v>
      </c>
    </row>
    <row r="38" spans="1:2" ht="15.75" x14ac:dyDescent="0.25">
      <c r="A38" s="91" t="s">
        <v>95</v>
      </c>
      <c r="B38" s="91">
        <v>23</v>
      </c>
    </row>
    <row r="39" spans="1:2" ht="15.75" x14ac:dyDescent="0.25">
      <c r="A39" s="91" t="s">
        <v>58</v>
      </c>
      <c r="B39" s="91">
        <v>22</v>
      </c>
    </row>
    <row r="40" spans="1:2" ht="15.75" x14ac:dyDescent="0.25">
      <c r="A40" s="91" t="s">
        <v>60</v>
      </c>
      <c r="B40" s="91">
        <v>19</v>
      </c>
    </row>
    <row r="41" spans="1:2" ht="15.75" x14ac:dyDescent="0.25">
      <c r="A41" s="91" t="s">
        <v>62</v>
      </c>
      <c r="B41" s="91">
        <v>15</v>
      </c>
    </row>
    <row r="42" spans="1:2" ht="15.75" x14ac:dyDescent="0.25">
      <c r="A42" s="91" t="s">
        <v>74</v>
      </c>
      <c r="B42" s="91">
        <v>14</v>
      </c>
    </row>
    <row r="43" spans="1:2" ht="15.75" x14ac:dyDescent="0.25">
      <c r="A43" s="91" t="s">
        <v>73</v>
      </c>
      <c r="B43" s="91">
        <v>13</v>
      </c>
    </row>
    <row r="44" spans="1:2" ht="15.75" x14ac:dyDescent="0.25">
      <c r="A44" s="91" t="s">
        <v>76</v>
      </c>
      <c r="B44" s="91">
        <v>12</v>
      </c>
    </row>
    <row r="45" spans="1:2" ht="15.75" x14ac:dyDescent="0.25">
      <c r="A45" s="91" t="s">
        <v>72</v>
      </c>
      <c r="B45" s="91">
        <v>7</v>
      </c>
    </row>
    <row r="46" spans="1:2" ht="15.75" x14ac:dyDescent="0.25">
      <c r="A46" s="91" t="s">
        <v>78</v>
      </c>
      <c r="B46" s="91">
        <v>5</v>
      </c>
    </row>
    <row r="47" spans="1:2" ht="15.75" x14ac:dyDescent="0.25">
      <c r="A47" s="91" t="s">
        <v>96</v>
      </c>
      <c r="B47" s="91">
        <v>5</v>
      </c>
    </row>
    <row r="48" spans="1:2" ht="15.75" x14ac:dyDescent="0.25">
      <c r="A48" s="91" t="s">
        <v>77</v>
      </c>
      <c r="B48" s="91">
        <v>5</v>
      </c>
    </row>
    <row r="49" spans="1:2" ht="15.75" x14ac:dyDescent="0.25">
      <c r="A49" s="91" t="s">
        <v>69</v>
      </c>
      <c r="B49" s="91">
        <v>5</v>
      </c>
    </row>
    <row r="50" spans="1:2" ht="15.75" x14ac:dyDescent="0.25">
      <c r="A50" s="91" t="s">
        <v>80</v>
      </c>
      <c r="B50" s="91">
        <v>3</v>
      </c>
    </row>
    <row r="51" spans="1:2" ht="15.75" x14ac:dyDescent="0.25">
      <c r="A51" s="91" t="s">
        <v>97</v>
      </c>
      <c r="B51" s="91">
        <v>3</v>
      </c>
    </row>
    <row r="52" spans="1:2" ht="15.75" x14ac:dyDescent="0.25">
      <c r="A52" s="91" t="s">
        <v>98</v>
      </c>
      <c r="B52" s="91">
        <v>1</v>
      </c>
    </row>
    <row r="53" spans="1:2" ht="15.75" x14ac:dyDescent="0.25">
      <c r="A53" s="93" t="s">
        <v>99</v>
      </c>
      <c r="B53" s="50">
        <v>101</v>
      </c>
    </row>
    <row r="54" spans="1:2" ht="15.75" x14ac:dyDescent="0.25">
      <c r="A54" s="94" t="s">
        <v>100</v>
      </c>
      <c r="B54" s="50">
        <v>96</v>
      </c>
    </row>
    <row r="55" spans="1:2" ht="15.75" x14ac:dyDescent="0.25">
      <c r="A55" s="94" t="s">
        <v>101</v>
      </c>
      <c r="B55" s="50">
        <v>94</v>
      </c>
    </row>
    <row r="56" spans="1:2" ht="15.75" x14ac:dyDescent="0.25">
      <c r="A56" s="94" t="s">
        <v>102</v>
      </c>
      <c r="B56" s="50">
        <v>86</v>
      </c>
    </row>
    <row r="57" spans="1:2" ht="15.75" x14ac:dyDescent="0.25">
      <c r="A57" s="95" t="s">
        <v>103</v>
      </c>
      <c r="B57" s="50">
        <v>86</v>
      </c>
    </row>
    <row r="58" spans="1:2" ht="15.75" x14ac:dyDescent="0.25">
      <c r="A58" s="94" t="s">
        <v>104</v>
      </c>
      <c r="B58" s="50">
        <v>82</v>
      </c>
    </row>
    <row r="59" spans="1:2" ht="15.75" x14ac:dyDescent="0.25">
      <c r="A59" s="93" t="s">
        <v>105</v>
      </c>
      <c r="B59" s="50">
        <v>82</v>
      </c>
    </row>
    <row r="60" spans="1:2" ht="15.75" x14ac:dyDescent="0.25">
      <c r="A60" s="93" t="s">
        <v>106</v>
      </c>
      <c r="B60" s="50">
        <v>79</v>
      </c>
    </row>
    <row r="61" spans="1:2" ht="15.75" x14ac:dyDescent="0.25">
      <c r="A61" s="93" t="s">
        <v>107</v>
      </c>
      <c r="B61" s="50">
        <v>77</v>
      </c>
    </row>
    <row r="62" spans="1:2" ht="15.75" x14ac:dyDescent="0.25">
      <c r="A62" s="94" t="s">
        <v>108</v>
      </c>
      <c r="B62" s="50">
        <v>74</v>
      </c>
    </row>
    <row r="63" spans="1:2" ht="15.75" x14ac:dyDescent="0.25">
      <c r="A63" s="95" t="s">
        <v>109</v>
      </c>
      <c r="B63" s="50">
        <v>74</v>
      </c>
    </row>
    <row r="64" spans="1:2" ht="15.75" x14ac:dyDescent="0.25">
      <c r="A64" s="94" t="s">
        <v>110</v>
      </c>
      <c r="B64" s="50">
        <v>68</v>
      </c>
    </row>
    <row r="65" spans="1:2" ht="15.75" x14ac:dyDescent="0.25">
      <c r="A65" s="93" t="s">
        <v>111</v>
      </c>
      <c r="B65" s="50">
        <v>67</v>
      </c>
    </row>
    <row r="66" spans="1:2" ht="15.75" x14ac:dyDescent="0.25">
      <c r="A66" s="94" t="s">
        <v>112</v>
      </c>
      <c r="B66" s="50">
        <v>66</v>
      </c>
    </row>
    <row r="67" spans="1:2" ht="15.75" x14ac:dyDescent="0.25">
      <c r="A67" s="93" t="s">
        <v>113</v>
      </c>
      <c r="B67" s="50">
        <v>65</v>
      </c>
    </row>
    <row r="68" spans="1:2" ht="15.75" x14ac:dyDescent="0.25">
      <c r="A68" s="94" t="s">
        <v>114</v>
      </c>
      <c r="B68" s="50">
        <v>63</v>
      </c>
    </row>
    <row r="69" spans="1:2" ht="15.75" x14ac:dyDescent="0.25">
      <c r="A69" s="93" t="s">
        <v>115</v>
      </c>
      <c r="B69" s="50">
        <v>61</v>
      </c>
    </row>
    <row r="70" spans="1:2" ht="15.75" x14ac:dyDescent="0.25">
      <c r="A70" s="95" t="s">
        <v>116</v>
      </c>
      <c r="B70" s="50">
        <v>59</v>
      </c>
    </row>
    <row r="71" spans="1:2" ht="15.75" x14ac:dyDescent="0.25">
      <c r="A71" s="94" t="s">
        <v>117</v>
      </c>
      <c r="B71" s="50">
        <v>59</v>
      </c>
    </row>
    <row r="72" spans="1:2" ht="15.75" x14ac:dyDescent="0.25">
      <c r="A72" s="95" t="s">
        <v>118</v>
      </c>
      <c r="B72" s="50">
        <v>58</v>
      </c>
    </row>
    <row r="73" spans="1:2" ht="15.75" x14ac:dyDescent="0.25">
      <c r="A73" s="94" t="s">
        <v>119</v>
      </c>
      <c r="B73" s="50">
        <v>55</v>
      </c>
    </row>
    <row r="74" spans="1:2" ht="15.75" x14ac:dyDescent="0.25">
      <c r="A74" s="95" t="s">
        <v>120</v>
      </c>
      <c r="B74" s="50">
        <v>55</v>
      </c>
    </row>
    <row r="75" spans="1:2" ht="15.75" x14ac:dyDescent="0.25">
      <c r="A75" s="96" t="s">
        <v>121</v>
      </c>
      <c r="B75" s="50">
        <v>55</v>
      </c>
    </row>
    <row r="76" spans="1:2" ht="15.75" x14ac:dyDescent="0.25">
      <c r="A76" s="95" t="s">
        <v>122</v>
      </c>
      <c r="B76" s="50">
        <v>55</v>
      </c>
    </row>
    <row r="77" spans="1:2" ht="15.75" x14ac:dyDescent="0.25">
      <c r="A77" s="94" t="s">
        <v>123</v>
      </c>
      <c r="B77" s="50">
        <v>54</v>
      </c>
    </row>
    <row r="78" spans="1:2" ht="15.75" x14ac:dyDescent="0.25">
      <c r="A78" s="94" t="s">
        <v>124</v>
      </c>
      <c r="B78" s="50">
        <v>53</v>
      </c>
    </row>
    <row r="79" spans="1:2" ht="15.75" x14ac:dyDescent="0.25">
      <c r="A79" s="94" t="s">
        <v>125</v>
      </c>
      <c r="B79" s="50">
        <v>53</v>
      </c>
    </row>
    <row r="80" spans="1:2" ht="15.75" x14ac:dyDescent="0.25">
      <c r="A80" s="94" t="s">
        <v>126</v>
      </c>
      <c r="B80" s="50">
        <v>52</v>
      </c>
    </row>
    <row r="81" spans="1:2" ht="15.75" x14ac:dyDescent="0.25">
      <c r="A81" s="95" t="s">
        <v>127</v>
      </c>
      <c r="B81" s="50">
        <v>52</v>
      </c>
    </row>
    <row r="82" spans="1:2" ht="15.75" x14ac:dyDescent="0.25">
      <c r="A82" s="93" t="s">
        <v>128</v>
      </c>
      <c r="B82" s="50">
        <v>50</v>
      </c>
    </row>
    <row r="83" spans="1:2" ht="15.75" x14ac:dyDescent="0.25">
      <c r="A83" s="93" t="s">
        <v>129</v>
      </c>
      <c r="B83" s="50">
        <v>50</v>
      </c>
    </row>
    <row r="84" spans="1:2" ht="15.75" x14ac:dyDescent="0.25">
      <c r="A84" s="95" t="s">
        <v>130</v>
      </c>
      <c r="B84" s="50">
        <v>49</v>
      </c>
    </row>
    <row r="85" spans="1:2" ht="15.75" x14ac:dyDescent="0.25">
      <c r="A85" s="95" t="s">
        <v>131</v>
      </c>
      <c r="B85" s="50">
        <v>45</v>
      </c>
    </row>
    <row r="86" spans="1:2" ht="15.75" x14ac:dyDescent="0.25">
      <c r="A86" s="95" t="s">
        <v>132</v>
      </c>
      <c r="B86" s="50">
        <v>43</v>
      </c>
    </row>
    <row r="87" spans="1:2" ht="15.75" x14ac:dyDescent="0.25">
      <c r="A87" s="95" t="s">
        <v>133</v>
      </c>
      <c r="B87" s="50">
        <v>42</v>
      </c>
    </row>
    <row r="88" spans="1:2" ht="15.75" x14ac:dyDescent="0.25">
      <c r="A88" s="94" t="s">
        <v>134</v>
      </c>
      <c r="B88" s="50">
        <v>40</v>
      </c>
    </row>
    <row r="89" spans="1:2" ht="15.75" x14ac:dyDescent="0.25">
      <c r="A89" s="93" t="s">
        <v>135</v>
      </c>
      <c r="B89" s="50">
        <v>39</v>
      </c>
    </row>
    <row r="90" spans="1:2" ht="15.75" x14ac:dyDescent="0.25">
      <c r="A90" s="94" t="s">
        <v>136</v>
      </c>
      <c r="B90" s="50">
        <v>38</v>
      </c>
    </row>
    <row r="91" spans="1:2" ht="15.75" x14ac:dyDescent="0.25">
      <c r="A91" s="95" t="s">
        <v>137</v>
      </c>
      <c r="B91" s="50">
        <v>38</v>
      </c>
    </row>
    <row r="92" spans="1:2" ht="15.75" x14ac:dyDescent="0.25">
      <c r="A92" s="95" t="s">
        <v>138</v>
      </c>
      <c r="B92" s="50">
        <v>35</v>
      </c>
    </row>
    <row r="93" spans="1:2" ht="15.75" x14ac:dyDescent="0.25">
      <c r="A93" s="95" t="s">
        <v>139</v>
      </c>
      <c r="B93" s="50">
        <v>35</v>
      </c>
    </row>
    <row r="94" spans="1:2" ht="15.75" x14ac:dyDescent="0.25">
      <c r="A94" s="93" t="s">
        <v>140</v>
      </c>
      <c r="B94" s="50">
        <v>33</v>
      </c>
    </row>
    <row r="95" spans="1:2" ht="15.75" x14ac:dyDescent="0.25">
      <c r="A95" s="94" t="s">
        <v>141</v>
      </c>
      <c r="B95" s="50">
        <v>29</v>
      </c>
    </row>
    <row r="96" spans="1:2" ht="15.75" x14ac:dyDescent="0.25">
      <c r="A96" s="95" t="s">
        <v>142</v>
      </c>
      <c r="B96" s="50">
        <v>28</v>
      </c>
    </row>
    <row r="97" spans="1:2" ht="15.75" x14ac:dyDescent="0.25">
      <c r="A97" s="94" t="s">
        <v>143</v>
      </c>
      <c r="B97" s="50">
        <v>27</v>
      </c>
    </row>
    <row r="98" spans="1:2" ht="15.75" x14ac:dyDescent="0.25">
      <c r="A98" s="95" t="s">
        <v>144</v>
      </c>
      <c r="B98" s="50">
        <v>27</v>
      </c>
    </row>
    <row r="99" spans="1:2" ht="15.75" x14ac:dyDescent="0.25">
      <c r="A99" s="95" t="s">
        <v>145</v>
      </c>
      <c r="B99" s="50">
        <v>23</v>
      </c>
    </row>
    <row r="100" spans="1:2" ht="15.75" x14ac:dyDescent="0.25">
      <c r="A100" s="94" t="s">
        <v>146</v>
      </c>
      <c r="B100" s="50">
        <v>22</v>
      </c>
    </row>
    <row r="101" spans="1:2" ht="15.75" x14ac:dyDescent="0.25">
      <c r="A101" s="94" t="s">
        <v>147</v>
      </c>
      <c r="B101" s="50">
        <v>19</v>
      </c>
    </row>
    <row r="102" spans="1:2" ht="15.75" x14ac:dyDescent="0.25">
      <c r="A102" s="95" t="s">
        <v>148</v>
      </c>
      <c r="B102" s="50">
        <v>19</v>
      </c>
    </row>
    <row r="103" spans="1:2" ht="15.75" x14ac:dyDescent="0.25">
      <c r="A103" s="95" t="s">
        <v>149</v>
      </c>
      <c r="B103" s="50">
        <v>18</v>
      </c>
    </row>
    <row r="104" spans="1:2" ht="15.75" x14ac:dyDescent="0.25">
      <c r="A104" s="94" t="s">
        <v>150</v>
      </c>
      <c r="B104" s="50">
        <v>18</v>
      </c>
    </row>
    <row r="105" spans="1:2" ht="15.75" x14ac:dyDescent="0.25">
      <c r="A105" s="94" t="s">
        <v>151</v>
      </c>
      <c r="B105" s="50">
        <v>18</v>
      </c>
    </row>
    <row r="106" spans="1:2" ht="15.75" x14ac:dyDescent="0.25">
      <c r="A106" s="95" t="s">
        <v>152</v>
      </c>
      <c r="B106" s="50">
        <v>16</v>
      </c>
    </row>
    <row r="107" spans="1:2" ht="15.75" x14ac:dyDescent="0.25">
      <c r="A107" s="93" t="s">
        <v>153</v>
      </c>
      <c r="B107" s="50">
        <v>16</v>
      </c>
    </row>
    <row r="108" spans="1:2" ht="15.75" x14ac:dyDescent="0.25">
      <c r="A108" s="95" t="s">
        <v>154</v>
      </c>
      <c r="B108" s="50">
        <v>16</v>
      </c>
    </row>
    <row r="109" spans="1:2" ht="15.75" x14ac:dyDescent="0.25">
      <c r="A109" s="95" t="s">
        <v>155</v>
      </c>
      <c r="B109" s="50">
        <v>15</v>
      </c>
    </row>
    <row r="110" spans="1:2" ht="15.75" x14ac:dyDescent="0.25">
      <c r="A110" s="94" t="s">
        <v>156</v>
      </c>
      <c r="B110" s="50">
        <v>13</v>
      </c>
    </row>
    <row r="111" spans="1:2" ht="15.75" x14ac:dyDescent="0.25">
      <c r="A111" s="95" t="s">
        <v>157</v>
      </c>
      <c r="B111" s="50">
        <v>12</v>
      </c>
    </row>
    <row r="112" spans="1:2" ht="15.75" x14ac:dyDescent="0.25">
      <c r="A112" s="94" t="s">
        <v>158</v>
      </c>
      <c r="B112" s="50">
        <v>11</v>
      </c>
    </row>
    <row r="113" spans="1:2" ht="15.75" x14ac:dyDescent="0.25">
      <c r="A113" s="95" t="s">
        <v>159</v>
      </c>
      <c r="B113" s="50">
        <v>11</v>
      </c>
    </row>
    <row r="114" spans="1:2" ht="15.75" x14ac:dyDescent="0.25">
      <c r="A114" s="94" t="s">
        <v>160</v>
      </c>
      <c r="B114" s="50">
        <v>11</v>
      </c>
    </row>
    <row r="115" spans="1:2" ht="15.75" x14ac:dyDescent="0.25">
      <c r="A115" s="93" t="s">
        <v>161</v>
      </c>
      <c r="B115" s="50">
        <v>10</v>
      </c>
    </row>
    <row r="116" spans="1:2" ht="15.75" x14ac:dyDescent="0.25">
      <c r="A116" s="94" t="s">
        <v>162</v>
      </c>
      <c r="B116" s="50">
        <v>9</v>
      </c>
    </row>
    <row r="117" spans="1:2" ht="15.75" x14ac:dyDescent="0.25">
      <c r="A117" s="94" t="s">
        <v>163</v>
      </c>
      <c r="B117" s="50">
        <v>9</v>
      </c>
    </row>
    <row r="118" spans="1:2" ht="15.75" x14ac:dyDescent="0.25">
      <c r="A118" s="96" t="s">
        <v>164</v>
      </c>
      <c r="B118" s="50">
        <v>7</v>
      </c>
    </row>
    <row r="119" spans="1:2" ht="15.75" x14ac:dyDescent="0.25">
      <c r="A119" s="95" t="s">
        <v>165</v>
      </c>
      <c r="B119" s="50">
        <v>7</v>
      </c>
    </row>
    <row r="120" spans="1:2" ht="15.75" x14ac:dyDescent="0.25">
      <c r="A120" s="94" t="s">
        <v>166</v>
      </c>
      <c r="B120" s="50">
        <v>5</v>
      </c>
    </row>
    <row r="121" spans="1:2" ht="15.75" x14ac:dyDescent="0.25">
      <c r="A121" s="95" t="s">
        <v>167</v>
      </c>
      <c r="B121" s="50">
        <v>4</v>
      </c>
    </row>
    <row r="122" spans="1:2" ht="15.75" x14ac:dyDescent="0.25">
      <c r="A122" s="94" t="s">
        <v>168</v>
      </c>
      <c r="B122" s="50">
        <v>2</v>
      </c>
    </row>
    <row r="123" spans="1:2" ht="15.75" x14ac:dyDescent="0.25">
      <c r="A123" s="94" t="s">
        <v>169</v>
      </c>
      <c r="B123" s="50">
        <v>2</v>
      </c>
    </row>
    <row r="124" spans="1:2" ht="15.75" x14ac:dyDescent="0.25">
      <c r="A124" s="94" t="s">
        <v>170</v>
      </c>
      <c r="B124" s="50">
        <v>2</v>
      </c>
    </row>
    <row r="125" spans="1:2" ht="15.75" x14ac:dyDescent="0.25">
      <c r="A125" s="95" t="s">
        <v>171</v>
      </c>
      <c r="B125" s="50">
        <v>2</v>
      </c>
    </row>
    <row r="126" spans="1:2" ht="15.75" x14ac:dyDescent="0.25">
      <c r="A126" s="94" t="s">
        <v>172</v>
      </c>
      <c r="B126" s="50">
        <v>2</v>
      </c>
    </row>
    <row r="127" spans="1:2" ht="15.75" x14ac:dyDescent="0.25">
      <c r="A127" s="95" t="s">
        <v>173</v>
      </c>
      <c r="B127" s="5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A</vt:lpstr>
      <vt:lpstr>B</vt:lpstr>
      <vt:lpstr>C</vt:lpstr>
      <vt:lpstr>D</vt:lpstr>
      <vt:lpstr>Кубок А</vt:lpstr>
      <vt:lpstr>Кубок B</vt:lpstr>
      <vt:lpstr>Регистрация</vt:lpstr>
      <vt:lpstr>Рейтинг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Дмитрий</dc:creator>
  <cp:lastModifiedBy>Шундрин Михаил</cp:lastModifiedBy>
  <cp:lastPrinted>2025-05-18T13:42:26Z</cp:lastPrinted>
  <dcterms:created xsi:type="dcterms:W3CDTF">2022-02-04T08:05:14Z</dcterms:created>
  <dcterms:modified xsi:type="dcterms:W3CDTF">2025-05-20T06:20:55Z</dcterms:modified>
</cp:coreProperties>
</file>