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Петанк\Турниры\Кубок Денисова\2026\"/>
    </mc:Choice>
  </mc:AlternateContent>
  <bookViews>
    <workbookView xWindow="-120" yWindow="-120" windowWidth="29040" windowHeight="15720" activeTab="9"/>
  </bookViews>
  <sheets>
    <sheet name="Регистрация" sheetId="1" r:id="rId1"/>
    <sheet name="A" sheetId="2" r:id="rId2"/>
    <sheet name="B" sheetId="3" r:id="rId3"/>
    <sheet name="C" sheetId="4" r:id="rId4"/>
    <sheet name="D" sheetId="5" r:id="rId5"/>
    <sheet name="E" sheetId="6" r:id="rId6"/>
    <sheet name="F" sheetId="7" r:id="rId7"/>
    <sheet name="G" sheetId="8" r:id="rId8"/>
    <sheet name="H" sheetId="9" r:id="rId9"/>
    <sheet name="KA" sheetId="10" r:id="rId10"/>
    <sheet name="Кубок В" sheetId="12" r:id="rId1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8" l="1"/>
  <c r="G12" i="8"/>
  <c r="H10" i="8"/>
  <c r="F10" i="8"/>
  <c r="J8" i="8"/>
  <c r="G8" i="8"/>
  <c r="I6" i="8"/>
  <c r="F6" i="8"/>
  <c r="J4" i="8"/>
  <c r="H4" i="8"/>
  <c r="C35" i="8"/>
  <c r="C30" i="8"/>
  <c r="C26" i="8"/>
  <c r="C23" i="8"/>
  <c r="C22" i="8"/>
  <c r="C19" i="8"/>
  <c r="I13" i="8"/>
  <c r="G13" i="8"/>
  <c r="H12" i="8"/>
  <c r="H13" i="8" s="1"/>
  <c r="F12" i="8"/>
  <c r="F13" i="8" s="1"/>
  <c r="H11" i="8"/>
  <c r="F11" i="8"/>
  <c r="J10" i="8"/>
  <c r="J11" i="8" s="1"/>
  <c r="G10" i="8"/>
  <c r="G11" i="8" s="1"/>
  <c r="J9" i="8"/>
  <c r="G9" i="8"/>
  <c r="I8" i="8"/>
  <c r="I9" i="8" s="1"/>
  <c r="F8" i="8"/>
  <c r="F9" i="8" s="1"/>
  <c r="I7" i="8"/>
  <c r="F7" i="8"/>
  <c r="J6" i="8"/>
  <c r="J7" i="8" s="1"/>
  <c r="H6" i="8"/>
  <c r="H7" i="8" s="1"/>
  <c r="J5" i="8"/>
  <c r="H5" i="8"/>
  <c r="I4" i="8"/>
  <c r="I5" i="8" s="1"/>
  <c r="G4" i="8"/>
  <c r="G5" i="8" s="1"/>
  <c r="I12" i="7"/>
  <c r="G12" i="7"/>
  <c r="H10" i="7"/>
  <c r="F10" i="7"/>
  <c r="J8" i="7"/>
  <c r="G8" i="7"/>
  <c r="I6" i="7"/>
  <c r="F6" i="7"/>
  <c r="J4" i="7"/>
  <c r="H4" i="7"/>
  <c r="C35" i="7"/>
  <c r="C30" i="7"/>
  <c r="C26" i="7"/>
  <c r="C23" i="7"/>
  <c r="C22" i="7"/>
  <c r="C19" i="7"/>
  <c r="I13" i="7"/>
  <c r="G13" i="7"/>
  <c r="H12" i="7"/>
  <c r="H13" i="7" s="1"/>
  <c r="F12" i="7"/>
  <c r="F13" i="7" s="1"/>
  <c r="H11" i="7"/>
  <c r="F11" i="7"/>
  <c r="J10" i="7"/>
  <c r="J11" i="7" s="1"/>
  <c r="G10" i="7"/>
  <c r="G11" i="7" s="1"/>
  <c r="J9" i="7"/>
  <c r="G9" i="7"/>
  <c r="I8" i="7"/>
  <c r="I9" i="7" s="1"/>
  <c r="F8" i="7"/>
  <c r="F9" i="7" s="1"/>
  <c r="I7" i="7"/>
  <c r="F7" i="7"/>
  <c r="J6" i="7"/>
  <c r="J7" i="7" s="1"/>
  <c r="H6" i="7"/>
  <c r="H7" i="7" s="1"/>
  <c r="J5" i="7"/>
  <c r="H5" i="7"/>
  <c r="I4" i="7"/>
  <c r="I5" i="7" s="1"/>
  <c r="G4" i="7"/>
  <c r="G5" i="7" s="1"/>
  <c r="I14" i="6"/>
  <c r="I15" i="6" s="1"/>
  <c r="G14" i="6"/>
  <c r="G15" i="6" s="1"/>
  <c r="K12" i="6"/>
  <c r="K13" i="6" s="1"/>
  <c r="H12" i="6"/>
  <c r="H13" i="6" s="1"/>
  <c r="F12" i="6"/>
  <c r="F13" i="6" s="1"/>
  <c r="J10" i="6"/>
  <c r="J11" i="6" s="1"/>
  <c r="G10" i="6"/>
  <c r="G11" i="6" s="1"/>
  <c r="K8" i="6"/>
  <c r="K9" i="6" s="1"/>
  <c r="I8" i="6"/>
  <c r="I9" i="6" s="1"/>
  <c r="F8" i="6"/>
  <c r="F9" i="6" s="1"/>
  <c r="J6" i="6"/>
  <c r="J7" i="6" s="1"/>
  <c r="H6" i="6"/>
  <c r="H7" i="6" s="1"/>
  <c r="K4" i="6"/>
  <c r="K5" i="6" s="1"/>
  <c r="I4" i="6"/>
  <c r="I5" i="6" s="1"/>
  <c r="G4" i="6"/>
  <c r="G5" i="6" s="1"/>
  <c r="C41" i="6"/>
  <c r="C37" i="6"/>
  <c r="C35" i="6"/>
  <c r="C32" i="6"/>
  <c r="C30" i="6"/>
  <c r="C25" i="6"/>
  <c r="C21" i="6"/>
  <c r="J14" i="6"/>
  <c r="J15" i="6" s="1"/>
  <c r="H14" i="6"/>
  <c r="H15" i="6" s="1"/>
  <c r="F14" i="6"/>
  <c r="F15" i="6" s="1"/>
  <c r="I12" i="6"/>
  <c r="I13" i="6" s="1"/>
  <c r="G12" i="6"/>
  <c r="G13" i="6" s="1"/>
  <c r="K10" i="6"/>
  <c r="K11" i="6" s="1"/>
  <c r="H10" i="6"/>
  <c r="H11" i="6" s="1"/>
  <c r="F10" i="6"/>
  <c r="F11" i="6" s="1"/>
  <c r="J8" i="6"/>
  <c r="J9" i="6" s="1"/>
  <c r="G8" i="6"/>
  <c r="G9" i="6" s="1"/>
  <c r="K6" i="6"/>
  <c r="K7" i="6" s="1"/>
  <c r="I6" i="6"/>
  <c r="I7" i="6" s="1"/>
  <c r="F6" i="6"/>
  <c r="F7" i="6" s="1"/>
  <c r="J4" i="6"/>
  <c r="J5" i="6" s="1"/>
  <c r="H4" i="6"/>
  <c r="H5" i="6" s="1"/>
  <c r="I14" i="5"/>
  <c r="I15" i="5" s="1"/>
  <c r="G14" i="5"/>
  <c r="G15" i="5" s="1"/>
  <c r="K12" i="5"/>
  <c r="K13" i="5" s="1"/>
  <c r="H12" i="5"/>
  <c r="H13" i="5" s="1"/>
  <c r="F12" i="5"/>
  <c r="F13" i="5" s="1"/>
  <c r="J10" i="5"/>
  <c r="J11" i="5" s="1"/>
  <c r="G10" i="5"/>
  <c r="G11" i="5" s="1"/>
  <c r="K8" i="5"/>
  <c r="K9" i="5" s="1"/>
  <c r="I8" i="5"/>
  <c r="I9" i="5" s="1"/>
  <c r="F8" i="5"/>
  <c r="F9" i="5" s="1"/>
  <c r="J6" i="5"/>
  <c r="J7" i="5" s="1"/>
  <c r="H6" i="5"/>
  <c r="H7" i="5" s="1"/>
  <c r="I4" i="5"/>
  <c r="C41" i="5"/>
  <c r="C37" i="5"/>
  <c r="C35" i="5"/>
  <c r="C32" i="5"/>
  <c r="C30" i="5"/>
  <c r="C25" i="5"/>
  <c r="C21" i="5"/>
  <c r="J14" i="5"/>
  <c r="J15" i="5" s="1"/>
  <c r="H14" i="5"/>
  <c r="H15" i="5" s="1"/>
  <c r="F14" i="5"/>
  <c r="F15" i="5" s="1"/>
  <c r="I12" i="5"/>
  <c r="I13" i="5" s="1"/>
  <c r="G12" i="5"/>
  <c r="G13" i="5" s="1"/>
  <c r="K10" i="5"/>
  <c r="K11" i="5" s="1"/>
  <c r="H10" i="5"/>
  <c r="H11" i="5" s="1"/>
  <c r="F10" i="5"/>
  <c r="F11" i="5" s="1"/>
  <c r="J8" i="5"/>
  <c r="J9" i="5" s="1"/>
  <c r="G8" i="5"/>
  <c r="G9" i="5" s="1"/>
  <c r="K6" i="5"/>
  <c r="K7" i="5" s="1"/>
  <c r="I6" i="5"/>
  <c r="I7" i="5" s="1"/>
  <c r="F6" i="5"/>
  <c r="F7" i="5" s="1"/>
  <c r="J4" i="5"/>
  <c r="J5" i="5" s="1"/>
  <c r="H4" i="5"/>
  <c r="H5" i="5" s="1"/>
  <c r="I5" i="5"/>
  <c r="K4" i="5"/>
  <c r="K5" i="5" s="1"/>
  <c r="G4" i="5"/>
  <c r="G5" i="5" s="1"/>
  <c r="I14" i="4"/>
  <c r="I15" i="4" s="1"/>
  <c r="G14" i="4"/>
  <c r="G15" i="4" s="1"/>
  <c r="K12" i="4"/>
  <c r="K13" i="4" s="1"/>
  <c r="H12" i="4"/>
  <c r="H13" i="4" s="1"/>
  <c r="F12" i="4"/>
  <c r="F13" i="4" s="1"/>
  <c r="J10" i="4"/>
  <c r="J11" i="4" s="1"/>
  <c r="G10" i="4"/>
  <c r="G11" i="4" s="1"/>
  <c r="K8" i="4"/>
  <c r="K9" i="4" s="1"/>
  <c r="I8" i="4"/>
  <c r="I9" i="4" s="1"/>
  <c r="F8" i="4"/>
  <c r="F9" i="4" s="1"/>
  <c r="J6" i="4"/>
  <c r="J7" i="4" s="1"/>
  <c r="H6" i="4"/>
  <c r="H7" i="4" s="1"/>
  <c r="K4" i="4"/>
  <c r="K5" i="4" s="1"/>
  <c r="I4" i="4"/>
  <c r="I5" i="4" s="1"/>
  <c r="G4" i="4"/>
  <c r="G5" i="4" s="1"/>
  <c r="C41" i="4"/>
  <c r="C37" i="4"/>
  <c r="C35" i="4"/>
  <c r="C32" i="4"/>
  <c r="C30" i="4"/>
  <c r="C25" i="4"/>
  <c r="C21" i="4"/>
  <c r="J14" i="4"/>
  <c r="J15" i="4" s="1"/>
  <c r="H14" i="4"/>
  <c r="H15" i="4" s="1"/>
  <c r="F14" i="4"/>
  <c r="F15" i="4" s="1"/>
  <c r="I12" i="4"/>
  <c r="I13" i="4" s="1"/>
  <c r="G12" i="4"/>
  <c r="G13" i="4" s="1"/>
  <c r="K10" i="4"/>
  <c r="K11" i="4" s="1"/>
  <c r="H10" i="4"/>
  <c r="H11" i="4" s="1"/>
  <c r="F10" i="4"/>
  <c r="F11" i="4" s="1"/>
  <c r="J8" i="4"/>
  <c r="J9" i="4" s="1"/>
  <c r="G8" i="4"/>
  <c r="G9" i="4" s="1"/>
  <c r="K6" i="4"/>
  <c r="K7" i="4" s="1"/>
  <c r="I6" i="4"/>
  <c r="I7" i="4" s="1"/>
  <c r="F6" i="4"/>
  <c r="F7" i="4" s="1"/>
  <c r="J4" i="4"/>
  <c r="J5" i="4" s="1"/>
  <c r="H4" i="4"/>
  <c r="H5" i="4" s="1"/>
  <c r="I14" i="3"/>
  <c r="I15" i="3" s="1"/>
  <c r="G14" i="3"/>
  <c r="G15" i="3" s="1"/>
  <c r="K12" i="3"/>
  <c r="K13" i="3" s="1"/>
  <c r="H12" i="3"/>
  <c r="H13" i="3" s="1"/>
  <c r="F12" i="3"/>
  <c r="F13" i="3" s="1"/>
  <c r="J10" i="3"/>
  <c r="J11" i="3" s="1"/>
  <c r="G10" i="3"/>
  <c r="G11" i="3" s="1"/>
  <c r="K8" i="3"/>
  <c r="K9" i="3" s="1"/>
  <c r="I8" i="3"/>
  <c r="I9" i="3" s="1"/>
  <c r="F8" i="3"/>
  <c r="F9" i="3" s="1"/>
  <c r="J6" i="3"/>
  <c r="J7" i="3" s="1"/>
  <c r="H6" i="3"/>
  <c r="H7" i="3" s="1"/>
  <c r="K4" i="3"/>
  <c r="K5" i="3" s="1"/>
  <c r="I4" i="3"/>
  <c r="I5" i="3" s="1"/>
  <c r="G4" i="3"/>
  <c r="G5" i="3" s="1"/>
  <c r="C41" i="3"/>
  <c r="C37" i="3"/>
  <c r="C35" i="3"/>
  <c r="C32" i="3"/>
  <c r="C30" i="3"/>
  <c r="C25" i="3"/>
  <c r="C21" i="3"/>
  <c r="J14" i="3"/>
  <c r="J15" i="3" s="1"/>
  <c r="H14" i="3"/>
  <c r="H15" i="3" s="1"/>
  <c r="F14" i="3"/>
  <c r="F15" i="3" s="1"/>
  <c r="I12" i="3"/>
  <c r="I13" i="3" s="1"/>
  <c r="G12" i="3"/>
  <c r="G13" i="3" s="1"/>
  <c r="K10" i="3"/>
  <c r="K11" i="3" s="1"/>
  <c r="H10" i="3"/>
  <c r="H11" i="3" s="1"/>
  <c r="F10" i="3"/>
  <c r="F11" i="3" s="1"/>
  <c r="J8" i="3"/>
  <c r="J9" i="3" s="1"/>
  <c r="G8" i="3"/>
  <c r="G9" i="3" s="1"/>
  <c r="K6" i="3"/>
  <c r="K7" i="3" s="1"/>
  <c r="I6" i="3"/>
  <c r="I7" i="3" s="1"/>
  <c r="F6" i="3"/>
  <c r="F7" i="3" s="1"/>
  <c r="J4" i="3"/>
  <c r="J5" i="3" s="1"/>
  <c r="H4" i="3"/>
  <c r="H5" i="3" s="1"/>
  <c r="H20" i="3"/>
  <c r="H30" i="3"/>
  <c r="H40" i="3"/>
  <c r="H22" i="3"/>
  <c r="H25" i="3"/>
  <c r="H36" i="3"/>
  <c r="H27" i="3"/>
  <c r="H41" i="3"/>
  <c r="C26" i="3"/>
  <c r="C42" i="3"/>
  <c r="H21" i="3"/>
  <c r="H32" i="3"/>
  <c r="H35" i="3"/>
  <c r="C22" i="3"/>
  <c r="C31" i="3"/>
  <c r="C40" i="3"/>
  <c r="H26" i="3"/>
  <c r="H37" i="3"/>
  <c r="C20" i="3"/>
  <c r="C27" i="3"/>
  <c r="C36" i="3"/>
  <c r="H31" i="3"/>
  <c r="H42" i="3"/>
  <c r="H20" i="4"/>
  <c r="H30" i="4"/>
  <c r="H40" i="4"/>
  <c r="H22" i="4"/>
  <c r="H25" i="4"/>
  <c r="H36" i="4"/>
  <c r="H27" i="4"/>
  <c r="H41" i="4"/>
  <c r="C26" i="4"/>
  <c r="C42" i="4"/>
  <c r="H21" i="4"/>
  <c r="H32" i="4"/>
  <c r="H35" i="4"/>
  <c r="C22" i="4"/>
  <c r="C31" i="4"/>
  <c r="C40" i="4"/>
  <c r="H26" i="4"/>
  <c r="H37" i="4"/>
  <c r="C20" i="4"/>
  <c r="C27" i="4"/>
  <c r="C36" i="4"/>
  <c r="H31" i="4"/>
  <c r="H42" i="4"/>
  <c r="H20" i="5"/>
  <c r="H30" i="5"/>
  <c r="H40" i="5"/>
  <c r="H22" i="5"/>
  <c r="H25" i="5"/>
  <c r="H36" i="5"/>
  <c r="H27" i="5"/>
  <c r="H41" i="5"/>
  <c r="C26" i="5"/>
  <c r="C42" i="5"/>
  <c r="H21" i="5"/>
  <c r="H32" i="5"/>
  <c r="H35" i="5"/>
  <c r="C22" i="5"/>
  <c r="C31" i="5"/>
  <c r="C40" i="5"/>
  <c r="H26" i="5"/>
  <c r="H37" i="5"/>
  <c r="C20" i="5"/>
  <c r="C27" i="5"/>
  <c r="C36" i="5"/>
  <c r="H31" i="5"/>
  <c r="H42" i="5"/>
  <c r="H20" i="6"/>
  <c r="H30" i="6"/>
  <c r="H40" i="6"/>
  <c r="H22" i="6"/>
  <c r="H25" i="6"/>
  <c r="H36" i="6"/>
  <c r="H27" i="6"/>
  <c r="H41" i="6"/>
  <c r="C26" i="6"/>
  <c r="C42" i="6"/>
  <c r="H21" i="6"/>
  <c r="H32" i="6"/>
  <c r="H35" i="6"/>
  <c r="C22" i="6"/>
  <c r="C31" i="6"/>
  <c r="C40" i="6"/>
  <c r="H26" i="6"/>
  <c r="H37" i="6"/>
  <c r="C20" i="6"/>
  <c r="C27" i="6"/>
  <c r="C36" i="6"/>
  <c r="H31" i="6"/>
  <c r="H42" i="6"/>
  <c r="H18" i="7"/>
  <c r="H27" i="7"/>
  <c r="H22" i="7"/>
  <c r="H31" i="7"/>
  <c r="H26" i="7"/>
  <c r="H35" i="7"/>
  <c r="C27" i="7"/>
  <c r="C34" i="7"/>
  <c r="H19" i="7"/>
  <c r="H30" i="7"/>
  <c r="C18" i="7"/>
  <c r="C31" i="7"/>
  <c r="H23" i="7"/>
  <c r="H34" i="7"/>
  <c r="H18" i="8"/>
  <c r="H27" i="8"/>
  <c r="H22" i="8"/>
  <c r="H31" i="8"/>
  <c r="H26" i="8"/>
  <c r="H35" i="8"/>
  <c r="C27" i="8"/>
  <c r="C34" i="8"/>
  <c r="H19" i="8"/>
  <c r="H30" i="8"/>
  <c r="C18" i="8"/>
  <c r="C31" i="8"/>
  <c r="H23" i="8"/>
  <c r="H34" i="8"/>
  <c r="L5" i="8" l="1"/>
  <c r="K4" i="8"/>
  <c r="K6" i="8"/>
  <c r="L7" i="8"/>
  <c r="L9" i="8"/>
  <c r="K8" i="8"/>
  <c r="K10" i="8"/>
  <c r="L11" i="8"/>
  <c r="L13" i="8"/>
  <c r="K12" i="8"/>
  <c r="L5" i="7"/>
  <c r="K4" i="7"/>
  <c r="K6" i="7"/>
  <c r="L7" i="7"/>
  <c r="L9" i="7"/>
  <c r="K8" i="7"/>
  <c r="K10" i="7"/>
  <c r="L11" i="7"/>
  <c r="L13" i="7"/>
  <c r="K12" i="7"/>
  <c r="M7" i="6"/>
  <c r="L6" i="6"/>
  <c r="M11" i="6"/>
  <c r="L10" i="6"/>
  <c r="M15" i="6"/>
  <c r="L14" i="6"/>
  <c r="M5" i="6"/>
  <c r="L4" i="6"/>
  <c r="M9" i="6"/>
  <c r="L8" i="6"/>
  <c r="M13" i="6"/>
  <c r="L12" i="6"/>
  <c r="M5" i="5"/>
  <c r="L4" i="5"/>
  <c r="M7" i="5"/>
  <c r="L6" i="5"/>
  <c r="M11" i="5"/>
  <c r="L10" i="5"/>
  <c r="M15" i="5"/>
  <c r="L14" i="5"/>
  <c r="M9" i="5"/>
  <c r="L8" i="5"/>
  <c r="M13" i="5"/>
  <c r="L12" i="5"/>
  <c r="M7" i="4"/>
  <c r="L6" i="4"/>
  <c r="M11" i="4"/>
  <c r="L10" i="4"/>
  <c r="M15" i="4"/>
  <c r="L14" i="4"/>
  <c r="M5" i="4"/>
  <c r="L4" i="4"/>
  <c r="M9" i="4"/>
  <c r="L8" i="4"/>
  <c r="M13" i="4"/>
  <c r="L12" i="4"/>
  <c r="M7" i="3"/>
  <c r="L6" i="3"/>
  <c r="M11" i="3"/>
  <c r="L10" i="3"/>
  <c r="M15" i="3"/>
  <c r="L14" i="3"/>
  <c r="M5" i="3"/>
  <c r="L4" i="3"/>
  <c r="M9" i="3"/>
  <c r="L8" i="3"/>
  <c r="M13" i="3"/>
  <c r="L12" i="3"/>
  <c r="J8" i="2"/>
  <c r="G8" i="9"/>
  <c r="F10" i="9"/>
  <c r="F10" i="2"/>
  <c r="G8" i="2"/>
  <c r="F14" i="2"/>
  <c r="G10" i="9"/>
  <c r="B32" i="10"/>
  <c r="H10" i="2"/>
  <c r="K8" i="2"/>
  <c r="I12" i="9"/>
  <c r="H6" i="9"/>
  <c r="B56" i="10"/>
  <c r="B28" i="12" s="1"/>
  <c r="J6" i="9"/>
  <c r="K6" i="2"/>
  <c r="C27" i="9"/>
  <c r="B48" i="10"/>
  <c r="B24" i="12" s="1"/>
  <c r="H30" i="9"/>
  <c r="B4" i="10"/>
  <c r="H18" i="9"/>
  <c r="J8" i="9"/>
  <c r="I8" i="2"/>
  <c r="H27" i="2"/>
  <c r="J4" i="9"/>
  <c r="B20" i="10"/>
  <c r="B28" i="10"/>
  <c r="B16" i="12" s="1"/>
  <c r="J5" i="9"/>
  <c r="C34" i="9"/>
  <c r="B52" i="10"/>
  <c r="B24" i="10"/>
  <c r="B12" i="12" s="1"/>
  <c r="J10" i="9"/>
  <c r="H19" i="9"/>
  <c r="C25" i="2"/>
  <c r="G9" i="9"/>
  <c r="C21" i="2"/>
  <c r="G12" i="2"/>
  <c r="F8" i="2"/>
  <c r="G4" i="2"/>
  <c r="B12" i="10"/>
  <c r="C26" i="2"/>
  <c r="C42" i="2"/>
  <c r="C31" i="9"/>
  <c r="H22" i="9"/>
  <c r="C19" i="9"/>
  <c r="H30" i="2"/>
  <c r="H40" i="2"/>
  <c r="C22" i="9"/>
  <c r="F11" i="9"/>
  <c r="F6" i="2"/>
  <c r="J14" i="2"/>
  <c r="B8" i="10"/>
  <c r="B4" i="12" s="1"/>
  <c r="I14" i="2"/>
  <c r="I15" i="2" s="1"/>
  <c r="J4" i="2"/>
  <c r="H42" i="2"/>
  <c r="F8" i="9"/>
  <c r="B16" i="10"/>
  <c r="B8" i="12" s="1"/>
  <c r="I4" i="2"/>
  <c r="F12" i="9"/>
  <c r="F13" i="9" s="1"/>
  <c r="B44" i="10"/>
  <c r="K10" i="2"/>
  <c r="K11" i="2" s="1"/>
  <c r="I8" i="9"/>
  <c r="K12" i="2"/>
  <c r="H4" i="2"/>
  <c r="H5" i="2" s="1"/>
  <c r="J10" i="2"/>
  <c r="K13" i="2"/>
  <c r="B64" i="10"/>
  <c r="B32" i="12" s="1"/>
  <c r="J9" i="2"/>
  <c r="F12" i="2"/>
  <c r="F13" i="2" s="1"/>
  <c r="J7" i="9"/>
  <c r="K4" i="2"/>
  <c r="K5" i="2"/>
  <c r="G10" i="2"/>
  <c r="I12" i="2"/>
  <c r="H27" i="9"/>
  <c r="C30" i="2"/>
  <c r="I6" i="9"/>
  <c r="H4" i="9"/>
  <c r="C32" i="2"/>
  <c r="H36" i="2"/>
  <c r="G12" i="9"/>
  <c r="F6" i="9"/>
  <c r="I6" i="2"/>
  <c r="I7" i="2" s="1"/>
  <c r="B60" i="10"/>
  <c r="H10" i="9"/>
  <c r="B40" i="10"/>
  <c r="B20" i="12" s="1"/>
  <c r="H6" i="2"/>
  <c r="C27" i="2"/>
  <c r="B36" i="10"/>
  <c r="H14" i="2"/>
  <c r="J5" i="2"/>
  <c r="H12" i="9"/>
  <c r="H23" i="9"/>
  <c r="G14" i="2"/>
  <c r="G4" i="9"/>
  <c r="H21" i="2"/>
  <c r="F7" i="9"/>
  <c r="H12" i="2"/>
  <c r="J6" i="2"/>
  <c r="H25" i="2"/>
  <c r="I4" i="9"/>
  <c r="I5" i="9" s="1"/>
  <c r="H41" i="2"/>
  <c r="C40" i="2"/>
  <c r="H35" i="2"/>
  <c r="H32" i="2"/>
  <c r="H34" i="9"/>
  <c r="H22" i="2"/>
  <c r="H31" i="9"/>
  <c r="C26" i="9"/>
  <c r="H35" i="9"/>
  <c r="H26" i="9"/>
  <c r="H20" i="2"/>
  <c r="C35" i="2"/>
  <c r="H15" i="2"/>
  <c r="G13" i="2"/>
  <c r="F15" i="2"/>
  <c r="I9" i="2"/>
  <c r="H13" i="2"/>
  <c r="J11" i="9"/>
  <c r="I5" i="2"/>
  <c r="C41" i="2"/>
  <c r="I13" i="9"/>
  <c r="I13" i="2"/>
  <c r="F11" i="2"/>
  <c r="C18" i="9"/>
  <c r="G11" i="9"/>
  <c r="F7" i="2"/>
  <c r="G11" i="2"/>
  <c r="G13" i="9"/>
  <c r="I9" i="9"/>
  <c r="H7" i="9"/>
  <c r="J9" i="9"/>
  <c r="K9" i="2"/>
  <c r="G15" i="2"/>
  <c r="G9" i="2"/>
  <c r="F9" i="9"/>
  <c r="J11" i="2"/>
  <c r="H11" i="2"/>
  <c r="J15" i="2"/>
  <c r="H11" i="9"/>
  <c r="H13" i="9"/>
  <c r="G5" i="9"/>
  <c r="H7" i="2"/>
  <c r="H5" i="9"/>
  <c r="C20" i="2"/>
  <c r="C36" i="2"/>
  <c r="H31" i="2"/>
  <c r="C31" i="2"/>
  <c r="C22" i="2"/>
  <c r="H26" i="2"/>
  <c r="H37" i="2"/>
  <c r="C30" i="9"/>
  <c r="C23" i="9"/>
  <c r="F62" i="10" l="1"/>
  <c r="F30" i="12"/>
  <c r="F54" i="10"/>
  <c r="J58" i="10" s="1"/>
  <c r="B72" i="10" s="1"/>
  <c r="F46" i="10"/>
  <c r="F38" i="10"/>
  <c r="F22" i="12"/>
  <c r="F30" i="10"/>
  <c r="F14" i="12"/>
  <c r="F22" i="10"/>
  <c r="J26" i="10" s="1"/>
  <c r="B68" i="10" s="1"/>
  <c r="F70" i="10" s="1"/>
  <c r="F14" i="10"/>
  <c r="F6" i="12"/>
  <c r="F6" i="10"/>
  <c r="J10" i="10" s="1"/>
  <c r="N18" i="10" s="1"/>
  <c r="L13" i="9"/>
  <c r="K12" i="9"/>
  <c r="L5" i="9"/>
  <c r="K4" i="9"/>
  <c r="M11" i="2"/>
  <c r="L10" i="2"/>
  <c r="K8" i="9"/>
  <c r="L9" i="9"/>
  <c r="L11" i="9"/>
  <c r="K10" i="9"/>
  <c r="M15" i="2"/>
  <c r="L14" i="2"/>
  <c r="M13" i="2"/>
  <c r="L12" i="2"/>
  <c r="J7" i="2"/>
  <c r="G5" i="2"/>
  <c r="K7" i="2"/>
  <c r="C37" i="2"/>
  <c r="I7" i="9"/>
  <c r="F9" i="2"/>
  <c r="C35" i="9"/>
  <c r="J26" i="12" l="1"/>
  <c r="J10" i="12"/>
  <c r="B40" i="12" s="1"/>
  <c r="F38" i="12" s="1"/>
  <c r="J42" i="10"/>
  <c r="N50" i="10" s="1"/>
  <c r="R34" i="10" s="1"/>
  <c r="L8" i="2"/>
  <c r="M9" i="2"/>
  <c r="L7" i="9"/>
  <c r="K6" i="9"/>
  <c r="L4" i="2"/>
  <c r="M5" i="2"/>
  <c r="M7" i="2"/>
  <c r="L6" i="2"/>
  <c r="N18" i="12" l="1"/>
</calcChain>
</file>

<file path=xl/sharedStrings.xml><?xml version="1.0" encoding="utf-8"?>
<sst xmlns="http://schemas.openxmlformats.org/spreadsheetml/2006/main" count="423" uniqueCount="85">
  <si>
    <t>Команда</t>
  </si>
  <si>
    <t>победы</t>
  </si>
  <si>
    <t>доп</t>
  </si>
  <si>
    <t>место</t>
  </si>
  <si>
    <t/>
  </si>
  <si>
    <t>Тур 1</t>
  </si>
  <si>
    <t>дор.</t>
  </si>
  <si>
    <t>Тур 2</t>
  </si>
  <si>
    <t>Тур 3</t>
  </si>
  <si>
    <t>Тур 4</t>
  </si>
  <si>
    <t>Тур 5</t>
  </si>
  <si>
    <t>Кубок Денисова 2026</t>
  </si>
  <si>
    <t>a</t>
  </si>
  <si>
    <t>b</t>
  </si>
  <si>
    <t>c</t>
  </si>
  <si>
    <t>d</t>
  </si>
  <si>
    <t>e</t>
  </si>
  <si>
    <t>f</t>
  </si>
  <si>
    <t>g</t>
  </si>
  <si>
    <t>h</t>
  </si>
  <si>
    <t>Игрок</t>
  </si>
  <si>
    <t>Рейтинг</t>
  </si>
  <si>
    <t>Антонио</t>
  </si>
  <si>
    <t>Артюхина</t>
  </si>
  <si>
    <t>Базарев</t>
  </si>
  <si>
    <t>Воробьева</t>
  </si>
  <si>
    <t>Воронов</t>
  </si>
  <si>
    <t>Глуховский</t>
  </si>
  <si>
    <t>Головко</t>
  </si>
  <si>
    <t>Гусак</t>
  </si>
  <si>
    <t>Данилов</t>
  </si>
  <si>
    <t>Денисов</t>
  </si>
  <si>
    <t>Дубовицкая</t>
  </si>
  <si>
    <t>Дубовицкий</t>
  </si>
  <si>
    <t>Земцов</t>
  </si>
  <si>
    <t>Зубова</t>
  </si>
  <si>
    <t>Иванов</t>
  </si>
  <si>
    <t>Исаков</t>
  </si>
  <si>
    <t>Кайтукова</t>
  </si>
  <si>
    <t>Каргашин</t>
  </si>
  <si>
    <t>Кузьмин</t>
  </si>
  <si>
    <t>Курбанова</t>
  </si>
  <si>
    <t>Лютиков</t>
  </si>
  <si>
    <t>Лютикова</t>
  </si>
  <si>
    <t>Малютин</t>
  </si>
  <si>
    <t>Мишина</t>
  </si>
  <si>
    <t>Молчанова</t>
  </si>
  <si>
    <t>Педченко</t>
  </si>
  <si>
    <t>Петрова</t>
  </si>
  <si>
    <t>Поляков Алексей</t>
  </si>
  <si>
    <t>Полякова</t>
  </si>
  <si>
    <t>Прокощенкова</t>
  </si>
  <si>
    <t>Савельев Вениамин</t>
  </si>
  <si>
    <t>Тарасов</t>
  </si>
  <si>
    <t>Татьянц</t>
  </si>
  <si>
    <t>Тихонов</t>
  </si>
  <si>
    <t>Трофимов</t>
  </si>
  <si>
    <t>Трушин</t>
  </si>
  <si>
    <t>Трушина</t>
  </si>
  <si>
    <t>Филатов</t>
  </si>
  <si>
    <t>Хафизова</t>
  </si>
  <si>
    <t>Яковлев</t>
  </si>
  <si>
    <t>Группа А</t>
  </si>
  <si>
    <t>Власов</t>
  </si>
  <si>
    <t>Федорова</t>
  </si>
  <si>
    <t>Мутовина</t>
  </si>
  <si>
    <t>Кусакина</t>
  </si>
  <si>
    <t>Смирнова</t>
  </si>
  <si>
    <t>Группа В</t>
  </si>
  <si>
    <t xml:space="preserve">Дубовицкий </t>
  </si>
  <si>
    <t>отказ после 1-го тура</t>
  </si>
  <si>
    <t>Группа С</t>
  </si>
  <si>
    <t>Группа D</t>
  </si>
  <si>
    <t>Группа Е</t>
  </si>
  <si>
    <t>Группа F</t>
  </si>
  <si>
    <t>Группа G</t>
  </si>
  <si>
    <t>Группа H</t>
  </si>
  <si>
    <t>Поляков</t>
  </si>
  <si>
    <t>Савельев</t>
  </si>
  <si>
    <t>Кубок В</t>
  </si>
  <si>
    <t>KA</t>
  </si>
  <si>
    <t>4 пр</t>
  </si>
  <si>
    <t>6 лев</t>
  </si>
  <si>
    <t>6 пр</t>
  </si>
  <si>
    <t>4 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</si>
</sst>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+##;\-##;0"/>
    <numFmt numFmtId="165" formatCode="\+##;\-##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indexed="8"/>
      <name val="Calibri Light"/>
      <family val="1"/>
      <charset val="204"/>
      <scheme val="maj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0" tint="-0.1499984740745262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name val="Calibri"/>
    </font>
    <font>
      <sz val="28"/>
      <color theme="1"/>
      <name val="Calibri"/>
      <family val="2"/>
      <charset val="204"/>
      <scheme val="minor"/>
    </font>
    <font>
      <b/>
      <sz val="18"/>
      <color indexed="8"/>
      <name val="Calibri Light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5" fontId="4" fillId="2" borderId="20" xfId="0" applyNumberFormat="1" applyFont="1" applyFill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5" fontId="4" fillId="2" borderId="21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5" fontId="4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41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/>
    </xf>
    <xf numFmtId="0" fontId="9" fillId="0" borderId="21" xfId="0" applyFont="1" applyBorder="1"/>
    <xf numFmtId="0" fontId="0" fillId="0" borderId="21" xfId="0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center" wrapText="1" indent="1"/>
    </xf>
    <xf numFmtId="0" fontId="3" fillId="3" borderId="11" xfId="0" applyFont="1" applyFill="1" applyBorder="1" applyAlignment="1">
      <alignment horizontal="left" vertical="center" wrapText="1" indent="1"/>
    </xf>
    <xf numFmtId="0" fontId="3" fillId="3" borderId="17" xfId="0" applyFont="1" applyFill="1" applyBorder="1" applyAlignment="1">
      <alignment horizontal="left" vertical="center" wrapText="1" indent="1"/>
    </xf>
    <xf numFmtId="0" fontId="3" fillId="3" borderId="18" xfId="0" applyFont="1" applyFill="1" applyBorder="1" applyAlignment="1">
      <alignment horizontal="left" vertical="center" wrapText="1" indent="1"/>
    </xf>
    <xf numFmtId="0" fontId="3" fillId="3" borderId="19" xfId="0" applyFont="1" applyFill="1" applyBorder="1" applyAlignment="1">
      <alignment horizontal="left" vertical="center" wrapText="1" indent="1"/>
    </xf>
    <xf numFmtId="0" fontId="3" fillId="3" borderId="27" xfId="0" applyFont="1" applyFill="1" applyBorder="1" applyAlignment="1">
      <alignment horizontal="left" vertical="center" wrapText="1" indent="1"/>
    </xf>
    <xf numFmtId="0" fontId="3" fillId="3" borderId="28" xfId="0" applyFont="1" applyFill="1" applyBorder="1" applyAlignment="1">
      <alignment horizontal="left" vertical="center" wrapText="1" indent="1"/>
    </xf>
    <xf numFmtId="0" fontId="3" fillId="3" borderId="2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34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0" workbookViewId="0">
      <selection activeCell="B45" sqref="B45"/>
    </sheetView>
  </sheetViews>
  <sheetFormatPr defaultRowHeight="15" x14ac:dyDescent="0.25"/>
  <cols>
    <col min="1" max="1" width="5.5703125" style="44" customWidth="1"/>
    <col min="2" max="2" width="28.28515625" customWidth="1"/>
    <col min="4" max="4" width="11.5703125" customWidth="1"/>
  </cols>
  <sheetData>
    <row r="1" spans="1:5" x14ac:dyDescent="0.25">
      <c r="A1" s="48"/>
      <c r="B1" s="49" t="s">
        <v>20</v>
      </c>
      <c r="C1" s="49" t="s">
        <v>21</v>
      </c>
      <c r="D1" s="50"/>
      <c r="E1" s="50"/>
    </row>
    <row r="2" spans="1:5" x14ac:dyDescent="0.25">
      <c r="A2" s="48">
        <v>1</v>
      </c>
      <c r="B2" s="50" t="s">
        <v>22</v>
      </c>
      <c r="C2" s="50">
        <v>0</v>
      </c>
      <c r="D2" s="50"/>
      <c r="E2" s="50"/>
    </row>
    <row r="3" spans="1:5" x14ac:dyDescent="0.25">
      <c r="A3" s="48">
        <v>2</v>
      </c>
      <c r="B3" s="50" t="s">
        <v>23</v>
      </c>
      <c r="C3" s="50">
        <v>104</v>
      </c>
      <c r="D3" s="50"/>
      <c r="E3" s="50"/>
    </row>
    <row r="4" spans="1:5" x14ac:dyDescent="0.25">
      <c r="A4" s="48">
        <v>3</v>
      </c>
      <c r="B4" s="50" t="s">
        <v>24</v>
      </c>
      <c r="C4" s="50">
        <v>105</v>
      </c>
      <c r="D4" s="50"/>
      <c r="E4" s="50"/>
    </row>
    <row r="5" spans="1:5" x14ac:dyDescent="0.25">
      <c r="A5" s="48">
        <v>4</v>
      </c>
      <c r="B5" s="50" t="s">
        <v>63</v>
      </c>
      <c r="C5" s="50"/>
      <c r="D5" s="50"/>
      <c r="E5" s="50"/>
    </row>
    <row r="6" spans="1:5" x14ac:dyDescent="0.25">
      <c r="A6" s="48">
        <v>5</v>
      </c>
      <c r="B6" s="50" t="s">
        <v>25</v>
      </c>
      <c r="C6" s="50">
        <v>53</v>
      </c>
      <c r="D6" s="50"/>
      <c r="E6" s="50"/>
    </row>
    <row r="7" spans="1:5" x14ac:dyDescent="0.25">
      <c r="A7" s="48">
        <v>6</v>
      </c>
      <c r="B7" s="50" t="s">
        <v>26</v>
      </c>
      <c r="C7" s="50">
        <v>84</v>
      </c>
      <c r="D7" s="50"/>
      <c r="E7" s="50"/>
    </row>
    <row r="8" spans="1:5" x14ac:dyDescent="0.25">
      <c r="A8" s="48">
        <v>7</v>
      </c>
      <c r="B8" s="50" t="s">
        <v>27</v>
      </c>
      <c r="C8" s="50">
        <v>31</v>
      </c>
      <c r="D8" s="50"/>
      <c r="E8" s="50"/>
    </row>
    <row r="9" spans="1:5" x14ac:dyDescent="0.25">
      <c r="A9" s="48">
        <v>8</v>
      </c>
      <c r="B9" s="50" t="s">
        <v>28</v>
      </c>
      <c r="C9" s="50">
        <v>90</v>
      </c>
      <c r="D9" s="50"/>
      <c r="E9" s="50"/>
    </row>
    <row r="10" spans="1:5" x14ac:dyDescent="0.25">
      <c r="A10" s="48">
        <v>9</v>
      </c>
      <c r="B10" s="50" t="s">
        <v>29</v>
      </c>
      <c r="C10" s="50">
        <v>0</v>
      </c>
      <c r="D10" s="50"/>
      <c r="E10" s="50"/>
    </row>
    <row r="11" spans="1:5" x14ac:dyDescent="0.25">
      <c r="A11" s="48">
        <v>10</v>
      </c>
      <c r="B11" s="50" t="s">
        <v>30</v>
      </c>
      <c r="C11" s="50">
        <v>0</v>
      </c>
      <c r="D11" s="50"/>
      <c r="E11" s="50"/>
    </row>
    <row r="12" spans="1:5" x14ac:dyDescent="0.25">
      <c r="A12" s="48">
        <v>11</v>
      </c>
      <c r="B12" s="50" t="s">
        <v>31</v>
      </c>
      <c r="C12" s="50">
        <v>50</v>
      </c>
      <c r="D12" s="50"/>
      <c r="E12" s="50"/>
    </row>
    <row r="13" spans="1:5" x14ac:dyDescent="0.25">
      <c r="A13" s="48">
        <v>12</v>
      </c>
      <c r="B13" s="50" t="s">
        <v>32</v>
      </c>
      <c r="C13" s="50">
        <v>53</v>
      </c>
      <c r="D13" s="50"/>
      <c r="E13" s="50"/>
    </row>
    <row r="14" spans="1:5" x14ac:dyDescent="0.25">
      <c r="A14" s="48">
        <v>13</v>
      </c>
      <c r="B14" s="50" t="s">
        <v>33</v>
      </c>
      <c r="C14" s="50">
        <v>47</v>
      </c>
      <c r="D14" s="50"/>
      <c r="E14" s="50"/>
    </row>
    <row r="15" spans="1:5" x14ac:dyDescent="0.25">
      <c r="A15" s="48">
        <v>14</v>
      </c>
      <c r="B15" s="50" t="s">
        <v>34</v>
      </c>
      <c r="C15" s="50">
        <v>53</v>
      </c>
      <c r="D15" s="50"/>
      <c r="E15" s="50"/>
    </row>
    <row r="16" spans="1:5" x14ac:dyDescent="0.25">
      <c r="A16" s="48">
        <v>15</v>
      </c>
      <c r="B16" s="50" t="s">
        <v>35</v>
      </c>
      <c r="C16" s="50">
        <v>100</v>
      </c>
      <c r="D16" s="50"/>
      <c r="E16" s="50"/>
    </row>
    <row r="17" spans="1:5" x14ac:dyDescent="0.25">
      <c r="A17" s="48">
        <v>16</v>
      </c>
      <c r="B17" s="50" t="s">
        <v>36</v>
      </c>
      <c r="C17" s="50">
        <v>0</v>
      </c>
      <c r="D17" s="50"/>
      <c r="E17" s="50"/>
    </row>
    <row r="18" spans="1:5" x14ac:dyDescent="0.25">
      <c r="A18" s="48">
        <v>17</v>
      </c>
      <c r="B18" s="50" t="s">
        <v>37</v>
      </c>
      <c r="C18" s="50">
        <v>0</v>
      </c>
      <c r="D18" s="50"/>
      <c r="E18" s="50"/>
    </row>
    <row r="19" spans="1:5" x14ac:dyDescent="0.25">
      <c r="A19" s="48">
        <v>18</v>
      </c>
      <c r="B19" s="50" t="s">
        <v>38</v>
      </c>
      <c r="C19" s="50">
        <v>25</v>
      </c>
      <c r="D19" s="50"/>
      <c r="E19" s="50"/>
    </row>
    <row r="20" spans="1:5" x14ac:dyDescent="0.25">
      <c r="A20" s="48">
        <v>19</v>
      </c>
      <c r="B20" s="50" t="s">
        <v>39</v>
      </c>
      <c r="C20" s="50">
        <v>63</v>
      </c>
      <c r="D20" s="50"/>
      <c r="E20" s="50"/>
    </row>
    <row r="21" spans="1:5" x14ac:dyDescent="0.25">
      <c r="A21" s="48">
        <v>20</v>
      </c>
      <c r="B21" s="50" t="s">
        <v>40</v>
      </c>
      <c r="C21" s="50">
        <v>56</v>
      </c>
      <c r="D21" s="50"/>
      <c r="E21" s="50"/>
    </row>
    <row r="22" spans="1:5" x14ac:dyDescent="0.25">
      <c r="A22" s="48">
        <v>21</v>
      </c>
      <c r="B22" s="50" t="s">
        <v>41</v>
      </c>
      <c r="C22" s="50">
        <v>0</v>
      </c>
      <c r="D22" s="50"/>
      <c r="E22" s="50"/>
    </row>
    <row r="23" spans="1:5" x14ac:dyDescent="0.25">
      <c r="A23" s="48">
        <v>22</v>
      </c>
      <c r="B23" s="50" t="s">
        <v>66</v>
      </c>
      <c r="C23" s="50"/>
      <c r="D23" s="50"/>
      <c r="E23" s="50"/>
    </row>
    <row r="24" spans="1:5" x14ac:dyDescent="0.25">
      <c r="A24" s="48">
        <v>23</v>
      </c>
      <c r="B24" s="50" t="s">
        <v>42</v>
      </c>
      <c r="C24" s="50">
        <v>50</v>
      </c>
      <c r="D24" s="50"/>
      <c r="E24" s="50"/>
    </row>
    <row r="25" spans="1:5" x14ac:dyDescent="0.25">
      <c r="A25" s="48">
        <v>24</v>
      </c>
      <c r="B25" s="50" t="s">
        <v>43</v>
      </c>
      <c r="C25" s="50">
        <v>9</v>
      </c>
      <c r="D25" s="50"/>
      <c r="E25" s="50"/>
    </row>
    <row r="26" spans="1:5" x14ac:dyDescent="0.25">
      <c r="A26" s="48">
        <v>25</v>
      </c>
      <c r="B26" s="50" t="s">
        <v>44</v>
      </c>
      <c r="C26" s="50">
        <v>0</v>
      </c>
      <c r="D26" s="50"/>
      <c r="E26" s="50"/>
    </row>
    <row r="27" spans="1:5" x14ac:dyDescent="0.25">
      <c r="A27" s="48">
        <v>26</v>
      </c>
      <c r="B27" s="50" t="s">
        <v>45</v>
      </c>
      <c r="C27" s="50">
        <v>0</v>
      </c>
      <c r="D27" s="50"/>
      <c r="E27" s="50"/>
    </row>
    <row r="28" spans="1:5" x14ac:dyDescent="0.25">
      <c r="A28" s="48">
        <v>27</v>
      </c>
      <c r="B28" s="50" t="s">
        <v>46</v>
      </c>
      <c r="C28" s="50">
        <v>0</v>
      </c>
      <c r="D28" s="50"/>
      <c r="E28" s="50"/>
    </row>
    <row r="29" spans="1:5" x14ac:dyDescent="0.25">
      <c r="A29" s="48">
        <v>28</v>
      </c>
      <c r="B29" s="50" t="s">
        <v>65</v>
      </c>
      <c r="C29" s="50"/>
      <c r="D29" s="50"/>
      <c r="E29" s="50"/>
    </row>
    <row r="30" spans="1:5" x14ac:dyDescent="0.25">
      <c r="A30" s="48">
        <v>29</v>
      </c>
      <c r="B30" s="50" t="s">
        <v>47</v>
      </c>
      <c r="C30" s="50">
        <v>0</v>
      </c>
      <c r="D30" s="50"/>
      <c r="E30" s="50"/>
    </row>
    <row r="31" spans="1:5" x14ac:dyDescent="0.25">
      <c r="A31" s="48">
        <v>30</v>
      </c>
      <c r="B31" s="50" t="s">
        <v>48</v>
      </c>
      <c r="C31" s="50">
        <v>0</v>
      </c>
      <c r="D31" s="50"/>
      <c r="E31" s="50"/>
    </row>
    <row r="32" spans="1:5" x14ac:dyDescent="0.25">
      <c r="A32" s="48">
        <v>31</v>
      </c>
      <c r="B32" s="50" t="s">
        <v>49</v>
      </c>
      <c r="C32" s="50">
        <v>60</v>
      </c>
      <c r="D32" s="50"/>
      <c r="E32" s="50"/>
    </row>
    <row r="33" spans="1:5" x14ac:dyDescent="0.25">
      <c r="A33" s="48">
        <v>32</v>
      </c>
      <c r="B33" s="50" t="s">
        <v>50</v>
      </c>
      <c r="C33" s="50">
        <v>74</v>
      </c>
      <c r="D33" s="50"/>
      <c r="E33" s="50"/>
    </row>
    <row r="34" spans="1:5" x14ac:dyDescent="0.25">
      <c r="A34" s="48">
        <v>33</v>
      </c>
      <c r="B34" s="50" t="s">
        <v>51</v>
      </c>
      <c r="C34" s="50">
        <v>18</v>
      </c>
      <c r="D34" s="50"/>
      <c r="E34" s="50"/>
    </row>
    <row r="35" spans="1:5" x14ac:dyDescent="0.25">
      <c r="A35" s="48">
        <v>34</v>
      </c>
      <c r="B35" s="50" t="s">
        <v>52</v>
      </c>
      <c r="C35" s="50">
        <v>4</v>
      </c>
      <c r="D35" s="50"/>
      <c r="E35" s="50"/>
    </row>
    <row r="36" spans="1:5" x14ac:dyDescent="0.25">
      <c r="A36" s="48">
        <v>35</v>
      </c>
      <c r="B36" s="50" t="s">
        <v>67</v>
      </c>
      <c r="C36" s="50"/>
      <c r="D36" s="50"/>
      <c r="E36" s="50"/>
    </row>
    <row r="37" spans="1:5" x14ac:dyDescent="0.25">
      <c r="A37" s="48">
        <v>36</v>
      </c>
      <c r="B37" s="50" t="s">
        <v>53</v>
      </c>
      <c r="C37" s="50">
        <v>50</v>
      </c>
      <c r="D37" s="50"/>
      <c r="E37" s="50"/>
    </row>
    <row r="38" spans="1:5" x14ac:dyDescent="0.25">
      <c r="A38" s="48">
        <v>37</v>
      </c>
      <c r="B38" s="50" t="s">
        <v>54</v>
      </c>
      <c r="C38" s="50">
        <v>0</v>
      </c>
      <c r="D38" s="50"/>
      <c r="E38" s="50"/>
    </row>
    <row r="39" spans="1:5" x14ac:dyDescent="0.25">
      <c r="A39" s="48">
        <v>38</v>
      </c>
      <c r="B39" s="50" t="s">
        <v>55</v>
      </c>
      <c r="C39" s="50">
        <v>99</v>
      </c>
      <c r="D39" s="50"/>
      <c r="E39" s="50"/>
    </row>
    <row r="40" spans="1:5" x14ac:dyDescent="0.25">
      <c r="A40" s="48">
        <v>39</v>
      </c>
      <c r="B40" s="50" t="s">
        <v>56</v>
      </c>
      <c r="C40" s="50">
        <v>15</v>
      </c>
      <c r="D40" s="50"/>
      <c r="E40" s="50"/>
    </row>
    <row r="41" spans="1:5" x14ac:dyDescent="0.25">
      <c r="A41" s="48">
        <v>40</v>
      </c>
      <c r="B41" s="50" t="s">
        <v>57</v>
      </c>
      <c r="C41" s="50">
        <v>26</v>
      </c>
      <c r="D41" s="50"/>
      <c r="E41" s="50"/>
    </row>
    <row r="42" spans="1:5" x14ac:dyDescent="0.25">
      <c r="A42" s="48">
        <v>41</v>
      </c>
      <c r="B42" s="50" t="s">
        <v>58</v>
      </c>
      <c r="C42" s="50">
        <v>36</v>
      </c>
      <c r="D42" s="50"/>
      <c r="E42" s="50"/>
    </row>
    <row r="43" spans="1:5" x14ac:dyDescent="0.25">
      <c r="A43" s="48">
        <v>42</v>
      </c>
      <c r="B43" s="50" t="s">
        <v>64</v>
      </c>
      <c r="C43" s="50"/>
      <c r="D43" s="50"/>
      <c r="E43" s="50"/>
    </row>
    <row r="44" spans="1:5" x14ac:dyDescent="0.25">
      <c r="A44" s="48">
        <v>43</v>
      </c>
      <c r="B44" s="50" t="s">
        <v>59</v>
      </c>
      <c r="C44" s="50">
        <v>76</v>
      </c>
      <c r="D44" s="50"/>
      <c r="E44" s="50"/>
    </row>
    <row r="45" spans="1:5" x14ac:dyDescent="0.25">
      <c r="A45" s="48">
        <v>44</v>
      </c>
      <c r="B45" s="50" t="s">
        <v>60</v>
      </c>
      <c r="C45" s="50">
        <v>63</v>
      </c>
      <c r="D45" s="50"/>
      <c r="E45" s="50"/>
    </row>
    <row r="46" spans="1:5" x14ac:dyDescent="0.25">
      <c r="A46" s="48">
        <v>45</v>
      </c>
      <c r="B46" s="50" t="s">
        <v>61</v>
      </c>
      <c r="C46" s="50">
        <v>9</v>
      </c>
      <c r="D46" s="50"/>
      <c r="E46" s="50"/>
    </row>
    <row r="47" spans="1:5" x14ac:dyDescent="0.25">
      <c r="A47" s="48"/>
      <c r="B47" s="50"/>
      <c r="C47" s="50"/>
      <c r="D47" s="50"/>
      <c r="E47" s="50"/>
    </row>
    <row r="48" spans="1:5" x14ac:dyDescent="0.25">
      <c r="A48" s="48"/>
      <c r="B48" s="50"/>
      <c r="C48" s="50"/>
      <c r="D48" s="50"/>
      <c r="E48" s="5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6"/>
  <sheetViews>
    <sheetView tabSelected="1" workbookViewId="0">
      <selection activeCell="K2" sqref="K2"/>
    </sheetView>
  </sheetViews>
  <sheetFormatPr defaultRowHeight="15" x14ac:dyDescent="0.25"/>
  <cols>
    <col min="1" max="1" width="3.5703125" style="1" customWidth="1"/>
    <col min="2" max="16384" width="9.140625" style="35"/>
  </cols>
  <sheetData>
    <row r="1" spans="1:16" ht="29.25" customHeight="1" x14ac:dyDescent="0.25">
      <c r="B1" s="70" t="s">
        <v>11</v>
      </c>
      <c r="C1" s="70"/>
      <c r="D1" s="70"/>
      <c r="E1" s="70"/>
      <c r="F1" s="70"/>
      <c r="G1" s="70"/>
      <c r="H1" s="70"/>
      <c r="I1" s="70"/>
      <c r="J1" s="70"/>
      <c r="K1" s="70"/>
      <c r="P1" s="36"/>
    </row>
    <row r="4" spans="1:16" ht="15" customHeight="1" x14ac:dyDescent="0.25">
      <c r="A4" s="1" t="s">
        <v>12</v>
      </c>
      <c r="B4" s="85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>Воронов</v>
      </c>
      <c r="C4" s="86"/>
      <c r="D4" s="37">
        <v>13</v>
      </c>
      <c r="E4" s="38"/>
    </row>
    <row r="5" spans="1:16" ht="15" customHeight="1" x14ac:dyDescent="0.25">
      <c r="A5" s="1">
        <v>1</v>
      </c>
      <c r="E5" s="39"/>
    </row>
    <row r="6" spans="1:16" ht="15" customHeight="1" x14ac:dyDescent="0.25">
      <c r="B6" s="40" t="s">
        <v>6</v>
      </c>
      <c r="C6" s="36"/>
      <c r="E6" s="41"/>
      <c r="F6" s="87" t="str">
        <f ca="1">IF(ISBLANK(D4),"",IF(D4&gt;D8,B4,B8))</f>
        <v>Воронов</v>
      </c>
      <c r="G6" s="86"/>
      <c r="H6" s="37">
        <v>13</v>
      </c>
      <c r="I6" s="38"/>
    </row>
    <row r="7" spans="1:16" ht="15" customHeight="1" x14ac:dyDescent="0.25">
      <c r="E7" s="41"/>
      <c r="I7" s="39"/>
    </row>
    <row r="8" spans="1:16" ht="15" customHeight="1" x14ac:dyDescent="0.25">
      <c r="A8" s="1" t="s">
        <v>13</v>
      </c>
      <c r="B8" s="85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>Иванов</v>
      </c>
      <c r="C8" s="86"/>
      <c r="D8" s="37">
        <v>10</v>
      </c>
      <c r="E8" s="42"/>
      <c r="I8" s="41"/>
    </row>
    <row r="9" spans="1:16" ht="15" customHeight="1" x14ac:dyDescent="0.25">
      <c r="A9" s="1">
        <v>2</v>
      </c>
      <c r="I9" s="41"/>
    </row>
    <row r="10" spans="1:16" ht="15" customHeight="1" x14ac:dyDescent="0.25">
      <c r="G10" s="40" t="s">
        <v>6</v>
      </c>
      <c r="H10" s="36"/>
      <c r="I10" s="41"/>
      <c r="J10" s="87" t="str">
        <f ca="1">IF(ISBLANK(H6),"",IF(H6&gt;H14,F6,F14))</f>
        <v>Воронов</v>
      </c>
      <c r="K10" s="85"/>
      <c r="L10" s="37">
        <v>13</v>
      </c>
      <c r="M10" s="38"/>
    </row>
    <row r="11" spans="1:16" ht="15" customHeight="1" x14ac:dyDescent="0.25">
      <c r="I11" s="41"/>
      <c r="M11" s="39"/>
    </row>
    <row r="12" spans="1:16" ht="15" customHeight="1" x14ac:dyDescent="0.25">
      <c r="A12" s="1" t="s">
        <v>14</v>
      </c>
      <c r="B12" s="85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>Татьянц</v>
      </c>
      <c r="C12" s="86"/>
      <c r="D12" s="37">
        <v>13</v>
      </c>
      <c r="E12" s="38"/>
      <c r="I12" s="41"/>
      <c r="M12" s="41"/>
    </row>
    <row r="13" spans="1:16" ht="15" customHeight="1" x14ac:dyDescent="0.25">
      <c r="A13" s="1">
        <v>1</v>
      </c>
      <c r="E13" s="39"/>
      <c r="I13" s="41"/>
      <c r="M13" s="41"/>
    </row>
    <row r="14" spans="1:16" ht="15" customHeight="1" x14ac:dyDescent="0.25">
      <c r="B14" s="40" t="s">
        <v>6</v>
      </c>
      <c r="C14" s="36"/>
      <c r="E14" s="41"/>
      <c r="F14" s="87" t="str">
        <f ca="1">IF(ISBLANK(D12),"",IF(D12&gt;D16,B12,B16))</f>
        <v>Татьянц</v>
      </c>
      <c r="G14" s="86"/>
      <c r="H14" s="37">
        <v>12</v>
      </c>
      <c r="I14" s="42"/>
      <c r="M14" s="41"/>
    </row>
    <row r="15" spans="1:16" ht="15" customHeight="1" x14ac:dyDescent="0.25">
      <c r="E15" s="41"/>
      <c r="M15" s="41"/>
    </row>
    <row r="16" spans="1:16" ht="15" customHeight="1" x14ac:dyDescent="0.25">
      <c r="A16" s="1" t="s">
        <v>15</v>
      </c>
      <c r="B16" s="85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>Педченко</v>
      </c>
      <c r="C16" s="86"/>
      <c r="D16" s="37">
        <v>9</v>
      </c>
      <c r="E16" s="42"/>
      <c r="M16" s="41"/>
    </row>
    <row r="17" spans="1:17" ht="15" customHeight="1" x14ac:dyDescent="0.25">
      <c r="A17" s="1">
        <v>2</v>
      </c>
      <c r="M17" s="41"/>
    </row>
    <row r="18" spans="1:17" ht="15" customHeight="1" x14ac:dyDescent="0.25">
      <c r="K18" s="40" t="s">
        <v>6</v>
      </c>
      <c r="L18" s="36"/>
      <c r="M18" s="41"/>
      <c r="N18" s="87" t="str">
        <f ca="1">IF(ISBLANK(L10),"",IF(L10&gt;L26,J10,J26))</f>
        <v>Воронов</v>
      </c>
      <c r="O18" s="85"/>
      <c r="P18" s="37">
        <v>8</v>
      </c>
      <c r="Q18" s="38"/>
    </row>
    <row r="19" spans="1:17" ht="15" customHeight="1" x14ac:dyDescent="0.25">
      <c r="M19" s="41"/>
      <c r="P19" s="43"/>
      <c r="Q19" s="39"/>
    </row>
    <row r="20" spans="1:17" ht="15" customHeight="1" x14ac:dyDescent="0.25">
      <c r="A20" s="1" t="s">
        <v>16</v>
      </c>
      <c r="B20" s="85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>Прокощенкова</v>
      </c>
      <c r="C20" s="86"/>
      <c r="D20" s="37">
        <v>13</v>
      </c>
      <c r="E20" s="38"/>
      <c r="M20" s="41"/>
      <c r="Q20" s="41"/>
    </row>
    <row r="21" spans="1:17" ht="15" customHeight="1" x14ac:dyDescent="0.25">
      <c r="A21" s="1">
        <v>1</v>
      </c>
      <c r="E21" s="39"/>
      <c r="M21" s="41"/>
      <c r="Q21" s="41"/>
    </row>
    <row r="22" spans="1:17" ht="15" customHeight="1" x14ac:dyDescent="0.25">
      <c r="B22" s="40" t="s">
        <v>6</v>
      </c>
      <c r="C22" s="36"/>
      <c r="E22" s="41"/>
      <c r="F22" s="87" t="str">
        <f ca="1">IF(ISBLANK(D20),"",IF(D20&gt;D24,B20,B24))</f>
        <v>Прокощенкова</v>
      </c>
      <c r="G22" s="86"/>
      <c r="H22" s="37">
        <v>8</v>
      </c>
      <c r="I22" s="38"/>
      <c r="M22" s="41"/>
      <c r="Q22" s="41"/>
    </row>
    <row r="23" spans="1:17" ht="15" customHeight="1" x14ac:dyDescent="0.25">
      <c r="C23" s="36"/>
      <c r="E23" s="41"/>
      <c r="I23" s="39"/>
      <c r="M23" s="41"/>
      <c r="Q23" s="41"/>
    </row>
    <row r="24" spans="1:17" ht="15" customHeight="1" x14ac:dyDescent="0.25">
      <c r="A24" s="1" t="s">
        <v>17</v>
      </c>
      <c r="B24" s="85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>Артюхина</v>
      </c>
      <c r="C24" s="86"/>
      <c r="D24" s="37">
        <v>11</v>
      </c>
      <c r="E24" s="42"/>
      <c r="I24" s="41"/>
      <c r="M24" s="41"/>
      <c r="Q24" s="41"/>
    </row>
    <row r="25" spans="1:17" ht="15" customHeight="1" x14ac:dyDescent="0.25">
      <c r="A25" s="1">
        <v>2</v>
      </c>
      <c r="C25" s="36"/>
      <c r="I25" s="41"/>
      <c r="M25" s="41"/>
      <c r="Q25" s="41"/>
    </row>
    <row r="26" spans="1:17" ht="15" customHeight="1" x14ac:dyDescent="0.25">
      <c r="C26" s="36"/>
      <c r="G26" s="40" t="s">
        <v>6</v>
      </c>
      <c r="H26" s="36"/>
      <c r="I26" s="41"/>
      <c r="J26" s="87" t="str">
        <f ca="1">IF(ISBLANK(H22),"",IF(H22&gt;H30,F22,F30))</f>
        <v>Курбанова</v>
      </c>
      <c r="K26" s="86"/>
      <c r="L26" s="37">
        <v>12</v>
      </c>
      <c r="M26" s="42"/>
      <c r="Q26" s="41"/>
    </row>
    <row r="27" spans="1:17" ht="15" customHeight="1" x14ac:dyDescent="0.25">
      <c r="C27" s="36"/>
      <c r="I27" s="41"/>
      <c r="Q27" s="41"/>
    </row>
    <row r="28" spans="1:17" ht="15" customHeight="1" x14ac:dyDescent="0.25">
      <c r="A28" s="1" t="s">
        <v>18</v>
      </c>
      <c r="B28" s="85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>Зубова</v>
      </c>
      <c r="C28" s="86"/>
      <c r="D28" s="37">
        <v>8</v>
      </c>
      <c r="E28" s="38"/>
      <c r="I28" s="41"/>
      <c r="Q28" s="41"/>
    </row>
    <row r="29" spans="1:17" ht="15" customHeight="1" x14ac:dyDescent="0.25">
      <c r="A29" s="1">
        <v>1</v>
      </c>
      <c r="C29" s="36"/>
      <c r="E29" s="39"/>
      <c r="I29" s="41"/>
      <c r="Q29" s="41"/>
    </row>
    <row r="30" spans="1:17" ht="15" customHeight="1" x14ac:dyDescent="0.25">
      <c r="B30" s="40" t="s">
        <v>6</v>
      </c>
      <c r="C30" s="36"/>
      <c r="E30" s="41"/>
      <c r="F30" s="87" t="str">
        <f ca="1">IF(ISBLANK(D28),"",IF(D28&gt;D32,B28,B32))</f>
        <v>Курбанова</v>
      </c>
      <c r="G30" s="86"/>
      <c r="H30" s="37">
        <v>13</v>
      </c>
      <c r="I30" s="42"/>
      <c r="Q30" s="41"/>
    </row>
    <row r="31" spans="1:17" ht="15" customHeight="1" x14ac:dyDescent="0.25">
      <c r="E31" s="41"/>
      <c r="Q31" s="41"/>
    </row>
    <row r="32" spans="1:17" ht="15" customHeight="1" x14ac:dyDescent="0.25">
      <c r="A32" s="1" t="s">
        <v>19</v>
      </c>
      <c r="B32" s="85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>Курбанова</v>
      </c>
      <c r="C32" s="86"/>
      <c r="D32" s="37">
        <v>13</v>
      </c>
      <c r="E32" s="42"/>
      <c r="Q32" s="41"/>
    </row>
    <row r="33" spans="1:19" ht="15" customHeight="1" x14ac:dyDescent="0.25">
      <c r="A33" s="1">
        <v>2</v>
      </c>
      <c r="Q33" s="41"/>
    </row>
    <row r="34" spans="1:19" ht="15" customHeight="1" x14ac:dyDescent="0.25">
      <c r="O34" s="36" t="s">
        <v>6</v>
      </c>
      <c r="P34" s="36"/>
      <c r="Q34" s="41"/>
      <c r="R34" s="102" t="str">
        <f ca="1">IF(ISBLANK(P18),"",IF(P18&gt;P50,N18,N50))</f>
        <v>Кузьмин</v>
      </c>
      <c r="S34" s="103"/>
    </row>
    <row r="35" spans="1:19" ht="15" customHeight="1" x14ac:dyDescent="0.25">
      <c r="Q35" s="41"/>
    </row>
    <row r="36" spans="1:19" ht="15" customHeight="1" x14ac:dyDescent="0.25">
      <c r="A36" s="1" t="s">
        <v>12</v>
      </c>
      <c r="B36" s="85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>Тихонов</v>
      </c>
      <c r="C36" s="86"/>
      <c r="D36" s="37">
        <v>10</v>
      </c>
      <c r="E36" s="38"/>
      <c r="Q36" s="41"/>
    </row>
    <row r="37" spans="1:19" ht="15" customHeight="1" x14ac:dyDescent="0.25">
      <c r="A37" s="1">
        <v>2</v>
      </c>
      <c r="E37" s="39"/>
      <c r="Q37" s="41"/>
    </row>
    <row r="38" spans="1:19" ht="15" customHeight="1" x14ac:dyDescent="0.25">
      <c r="B38" s="40" t="s">
        <v>6</v>
      </c>
      <c r="C38" s="36"/>
      <c r="E38" s="41"/>
      <c r="F38" s="87" t="str">
        <f ca="1">IF(ISBLANK(D36),"",IF(D36&gt;D40,B36,B40))</f>
        <v>Тихонов</v>
      </c>
      <c r="G38" s="86"/>
      <c r="H38" s="37">
        <v>9</v>
      </c>
      <c r="I38" s="38"/>
      <c r="Q38" s="41"/>
    </row>
    <row r="39" spans="1:19" ht="15" customHeight="1" x14ac:dyDescent="0.25">
      <c r="E39" s="41"/>
      <c r="I39" s="39"/>
      <c r="Q39" s="41"/>
    </row>
    <row r="40" spans="1:19" ht="15" customHeight="1" x14ac:dyDescent="0.25">
      <c r="A40" s="1" t="s">
        <v>13</v>
      </c>
      <c r="B40" s="85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>Базарев</v>
      </c>
      <c r="C40" s="86"/>
      <c r="D40" s="37">
        <v>9</v>
      </c>
      <c r="E40" s="42"/>
      <c r="I40" s="41"/>
      <c r="Q40" s="41"/>
    </row>
    <row r="41" spans="1:19" ht="15" customHeight="1" x14ac:dyDescent="0.25">
      <c r="A41" s="1">
        <v>1</v>
      </c>
      <c r="I41" s="41"/>
      <c r="Q41" s="41"/>
    </row>
    <row r="42" spans="1:19" ht="15" customHeight="1" x14ac:dyDescent="0.25">
      <c r="G42" s="40" t="s">
        <v>6</v>
      </c>
      <c r="H42" s="36"/>
      <c r="I42" s="41"/>
      <c r="J42" s="87" t="str">
        <f ca="1">IF(ISBLANK(H38),"",IF(H38&gt;H46,F38,F46))</f>
        <v>Кузьмин</v>
      </c>
      <c r="K42" s="85"/>
      <c r="L42" s="37">
        <v>13</v>
      </c>
      <c r="M42" s="38"/>
      <c r="Q42" s="41"/>
    </row>
    <row r="43" spans="1:19" ht="15" customHeight="1" x14ac:dyDescent="0.25">
      <c r="I43" s="41"/>
      <c r="M43" s="39"/>
      <c r="Q43" s="41"/>
    </row>
    <row r="44" spans="1:19" ht="15" customHeight="1" x14ac:dyDescent="0.25">
      <c r="A44" s="1" t="s">
        <v>14</v>
      </c>
      <c r="B44" s="85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>Кузьмин</v>
      </c>
      <c r="C44" s="86"/>
      <c r="D44" s="37">
        <v>13</v>
      </c>
      <c r="E44" s="38"/>
      <c r="I44" s="41"/>
      <c r="M44" s="41"/>
      <c r="Q44" s="41"/>
    </row>
    <row r="45" spans="1:19" ht="15" customHeight="1" x14ac:dyDescent="0.25">
      <c r="A45" s="1">
        <v>2</v>
      </c>
      <c r="E45" s="39"/>
      <c r="I45" s="41"/>
      <c r="M45" s="41"/>
      <c r="Q45" s="41"/>
    </row>
    <row r="46" spans="1:19" ht="15" customHeight="1" x14ac:dyDescent="0.25">
      <c r="B46" s="40" t="s">
        <v>6</v>
      </c>
      <c r="C46" s="36"/>
      <c r="E46" s="41"/>
      <c r="F46" s="87" t="str">
        <f ca="1">IF(ISBLANK(D44),"",IF(D44&gt;D48,B44,B48))</f>
        <v>Кузьмин</v>
      </c>
      <c r="G46" s="86"/>
      <c r="H46" s="37">
        <v>13</v>
      </c>
      <c r="I46" s="42"/>
      <c r="M46" s="41"/>
      <c r="Q46" s="41"/>
    </row>
    <row r="47" spans="1:19" ht="15" customHeight="1" x14ac:dyDescent="0.25">
      <c r="E47" s="41"/>
      <c r="M47" s="41"/>
      <c r="Q47" s="41"/>
    </row>
    <row r="48" spans="1:19" ht="15" customHeight="1" x14ac:dyDescent="0.25">
      <c r="A48" s="1" t="s">
        <v>15</v>
      </c>
      <c r="B48" s="85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>Головко</v>
      </c>
      <c r="C48" s="86"/>
      <c r="D48" s="37">
        <v>7</v>
      </c>
      <c r="E48" s="42"/>
      <c r="M48" s="41"/>
      <c r="Q48" s="41"/>
    </row>
    <row r="49" spans="1:17" ht="15" customHeight="1" x14ac:dyDescent="0.25">
      <c r="A49" s="1">
        <v>1</v>
      </c>
      <c r="M49" s="41"/>
      <c r="Q49" s="41"/>
    </row>
    <row r="50" spans="1:17" ht="15" customHeight="1" x14ac:dyDescent="0.25">
      <c r="K50" s="40" t="s">
        <v>6</v>
      </c>
      <c r="L50" s="36"/>
      <c r="M50" s="41"/>
      <c r="N50" s="87" t="str">
        <f ca="1">IF(ISBLANK(L42),"",IF(L42&gt;L58,J42,J58))</f>
        <v>Кузьмин</v>
      </c>
      <c r="O50" s="85"/>
      <c r="P50" s="37">
        <v>13</v>
      </c>
      <c r="Q50" s="42"/>
    </row>
    <row r="51" spans="1:17" ht="15" customHeight="1" x14ac:dyDescent="0.25">
      <c r="M51" s="41"/>
    </row>
    <row r="52" spans="1:17" ht="15" customHeight="1" x14ac:dyDescent="0.25">
      <c r="A52" s="1" t="s">
        <v>16</v>
      </c>
      <c r="B52" s="85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>Земцов</v>
      </c>
      <c r="C52" s="86"/>
      <c r="D52" s="37">
        <v>11</v>
      </c>
      <c r="E52" s="38"/>
      <c r="M52" s="41"/>
    </row>
    <row r="53" spans="1:17" ht="15" customHeight="1" x14ac:dyDescent="0.25">
      <c r="A53" s="1">
        <v>2</v>
      </c>
      <c r="E53" s="39"/>
      <c r="M53" s="41"/>
    </row>
    <row r="54" spans="1:17" ht="15" customHeight="1" x14ac:dyDescent="0.25">
      <c r="B54" s="40" t="s">
        <v>6</v>
      </c>
      <c r="C54" s="36"/>
      <c r="E54" s="41"/>
      <c r="F54" s="87" t="str">
        <f ca="1">IF(ISBLANK(D52),"",IF(D52&gt;D56,B52,B56))</f>
        <v>Земцов</v>
      </c>
      <c r="G54" s="86"/>
      <c r="H54" s="37">
        <v>2</v>
      </c>
      <c r="I54" s="38"/>
      <c r="M54" s="41"/>
    </row>
    <row r="55" spans="1:17" ht="15" customHeight="1" x14ac:dyDescent="0.25">
      <c r="E55" s="41"/>
      <c r="I55" s="39"/>
      <c r="M55" s="41"/>
    </row>
    <row r="56" spans="1:17" ht="15" customHeight="1" x14ac:dyDescent="0.25">
      <c r="A56" s="1" t="s">
        <v>17</v>
      </c>
      <c r="B56" s="85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>Денисов</v>
      </c>
      <c r="C56" s="86"/>
      <c r="D56" s="37">
        <v>8</v>
      </c>
      <c r="E56" s="42"/>
      <c r="I56" s="41"/>
      <c r="M56" s="41"/>
    </row>
    <row r="57" spans="1:17" ht="15" customHeight="1" x14ac:dyDescent="0.25">
      <c r="A57" s="1">
        <v>1</v>
      </c>
      <c r="I57" s="41"/>
      <c r="M57" s="41"/>
    </row>
    <row r="58" spans="1:17" ht="15" customHeight="1" x14ac:dyDescent="0.25">
      <c r="G58" s="40" t="s">
        <v>6</v>
      </c>
      <c r="H58" s="36"/>
      <c r="I58" s="41"/>
      <c r="J58" s="87" t="str">
        <f ca="1">IF(ISBLANK(H54),"",IF(H54&gt;H62,F54,F62))</f>
        <v>Лютиков</v>
      </c>
      <c r="K58" s="86"/>
      <c r="L58" s="37">
        <v>10</v>
      </c>
      <c r="M58" s="42"/>
    </row>
    <row r="59" spans="1:17" ht="15" customHeight="1" x14ac:dyDescent="0.25">
      <c r="I59" s="41"/>
    </row>
    <row r="60" spans="1:17" ht="15" customHeight="1" x14ac:dyDescent="0.25">
      <c r="A60" s="1" t="s">
        <v>18</v>
      </c>
      <c r="B60" s="85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>Лютиков</v>
      </c>
      <c r="C60" s="86"/>
      <c r="D60" s="37">
        <v>13</v>
      </c>
      <c r="E60" s="38"/>
      <c r="I60" s="41"/>
    </row>
    <row r="61" spans="1:17" ht="15" customHeight="1" x14ac:dyDescent="0.25">
      <c r="A61" s="1">
        <v>2</v>
      </c>
      <c r="E61" s="39"/>
      <c r="I61" s="41"/>
    </row>
    <row r="62" spans="1:17" ht="15" customHeight="1" x14ac:dyDescent="0.25">
      <c r="B62" s="40" t="s">
        <v>6</v>
      </c>
      <c r="C62" s="36"/>
      <c r="E62" s="41"/>
      <c r="F62" s="87" t="str">
        <f ca="1">IF(ISBLANK(D60),"",IF(D60&gt;D64,B60,B64))</f>
        <v>Лютиков</v>
      </c>
      <c r="G62" s="86"/>
      <c r="H62" s="37">
        <v>13</v>
      </c>
      <c r="I62" s="42"/>
    </row>
    <row r="63" spans="1:17" ht="15" customHeight="1" x14ac:dyDescent="0.25">
      <c r="C63" s="36"/>
      <c r="E63" s="41"/>
    </row>
    <row r="64" spans="1:17" ht="15" customHeight="1" x14ac:dyDescent="0.25">
      <c r="A64" s="1" t="s">
        <v>19</v>
      </c>
      <c r="B64" s="85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>Поляков</v>
      </c>
      <c r="C64" s="86"/>
      <c r="D64" s="37">
        <v>8</v>
      </c>
      <c r="E64" s="42"/>
    </row>
    <row r="65" spans="1:7" x14ac:dyDescent="0.25">
      <c r="A65" s="1">
        <v>1</v>
      </c>
    </row>
    <row r="68" spans="1:7" ht="15" customHeight="1" x14ac:dyDescent="0.25">
      <c r="B68" s="85" t="str">
        <f ca="1">IF(ISBLANK(L10),"",IF(L10&gt;L26,J26,J10))</f>
        <v>Курбанова</v>
      </c>
      <c r="C68" s="86"/>
      <c r="D68" s="37">
        <v>8</v>
      </c>
      <c r="E68" s="38"/>
      <c r="F68" s="88"/>
      <c r="G68" s="88"/>
    </row>
    <row r="69" spans="1:7" ht="15" customHeight="1" x14ac:dyDescent="0.25">
      <c r="E69" s="39"/>
    </row>
    <row r="70" spans="1:7" ht="15" customHeight="1" x14ac:dyDescent="0.25">
      <c r="B70" s="40" t="s">
        <v>6</v>
      </c>
      <c r="C70" s="36"/>
      <c r="E70" s="41"/>
      <c r="F70" s="87" t="str">
        <f ca="1">IF(ISBLANK(D68),"",IF(D68&gt;D72,B68,B72))</f>
        <v>Лютиков</v>
      </c>
      <c r="G70" s="85"/>
    </row>
    <row r="71" spans="1:7" ht="15" customHeight="1" x14ac:dyDescent="0.25">
      <c r="E71" s="41"/>
    </row>
    <row r="72" spans="1:7" ht="15" customHeight="1" x14ac:dyDescent="0.25">
      <c r="B72" s="85" t="str">
        <f ca="1">IF(ISBLANK(L42),"",IF(L42&gt;L58,J58,J42))</f>
        <v>Лютиков</v>
      </c>
      <c r="C72" s="86"/>
      <c r="D72" s="37">
        <v>13</v>
      </c>
      <c r="E72" s="42"/>
    </row>
    <row r="86" spans="12:12" ht="15" customHeight="1" x14ac:dyDescent="0.25">
      <c r="L86" s="36"/>
    </row>
  </sheetData>
  <mergeCells count="36">
    <mergeCell ref="B12:C12"/>
    <mergeCell ref="B1:K1"/>
    <mergeCell ref="B4:C4"/>
    <mergeCell ref="F6:G6"/>
    <mergeCell ref="B8:C8"/>
    <mergeCell ref="J10:K10"/>
    <mergeCell ref="R34:S34"/>
    <mergeCell ref="B36:C36"/>
    <mergeCell ref="F14:G14"/>
    <mergeCell ref="B16:C16"/>
    <mergeCell ref="N18:O18"/>
    <mergeCell ref="B20:C20"/>
    <mergeCell ref="F22:G22"/>
    <mergeCell ref="B24:C24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B72:C72"/>
    <mergeCell ref="N50:O50"/>
    <mergeCell ref="B52:C52"/>
    <mergeCell ref="F54:G54"/>
    <mergeCell ref="B56:C56"/>
    <mergeCell ref="J58:K58"/>
    <mergeCell ref="B60:C60"/>
    <mergeCell ref="F62:G62"/>
    <mergeCell ref="B64:C64"/>
    <mergeCell ref="B68:C68"/>
    <mergeCell ref="F68:G68"/>
    <mergeCell ref="F70:G70"/>
  </mergeCells>
  <pageMargins left="0.25" right="0.25" top="0.75" bottom="0.75" header="0.3" footer="0.3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workbookViewId="0">
      <selection activeCell="G34" sqref="G34"/>
    </sheetView>
  </sheetViews>
  <sheetFormatPr defaultColWidth="9.140625" defaultRowHeight="15" x14ac:dyDescent="0.25"/>
  <cols>
    <col min="1" max="1" width="7" style="47" customWidth="1"/>
    <col min="2" max="16384" width="9.140625" style="35"/>
  </cols>
  <sheetData>
    <row r="1" spans="1:23" ht="36" x14ac:dyDescent="0.25">
      <c r="B1" s="98" t="s">
        <v>79</v>
      </c>
      <c r="C1" s="98"/>
      <c r="D1" s="98"/>
      <c r="E1" s="98"/>
      <c r="F1" s="98"/>
      <c r="G1" s="36"/>
      <c r="H1" s="36"/>
      <c r="I1" s="36"/>
      <c r="J1" s="36"/>
      <c r="K1" s="36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3" ht="15" customHeight="1" x14ac:dyDescent="0.25">
      <c r="C2" s="36"/>
    </row>
    <row r="3" spans="1:23" ht="15" customHeight="1" x14ac:dyDescent="0.25">
      <c r="C3" s="36"/>
    </row>
    <row r="4" spans="1:23" ht="18.75" x14ac:dyDescent="0.25">
      <c r="A4" s="47" t="s">
        <v>80</v>
      </c>
      <c r="B4" s="85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>Иванов</v>
      </c>
      <c r="C4" s="86"/>
      <c r="D4" s="37">
        <v>13</v>
      </c>
      <c r="E4" s="38"/>
    </row>
    <row r="5" spans="1:23" ht="15" customHeight="1" x14ac:dyDescent="0.25">
      <c r="A5" s="47">
        <v>-11</v>
      </c>
      <c r="C5" s="36"/>
      <c r="E5" s="39"/>
    </row>
    <row r="6" spans="1:23" ht="18.75" x14ac:dyDescent="0.25">
      <c r="B6" s="40" t="s">
        <v>6</v>
      </c>
      <c r="C6" s="36" t="s">
        <v>81</v>
      </c>
      <c r="E6" s="41"/>
      <c r="F6" s="87" t="str">
        <f ca="1">IF(ISBLANK(D4),"",IF(D4&gt;D8,B4,B8))</f>
        <v>Иванов</v>
      </c>
      <c r="G6" s="86"/>
      <c r="H6" s="37">
        <v>11</v>
      </c>
      <c r="I6" s="38"/>
    </row>
    <row r="7" spans="1:23" ht="15" customHeight="1" x14ac:dyDescent="0.25">
      <c r="C7" s="36"/>
      <c r="E7" s="41"/>
      <c r="I7" s="39"/>
    </row>
    <row r="8" spans="1:23" ht="18.75" x14ac:dyDescent="0.25">
      <c r="A8" s="47" t="s">
        <v>80</v>
      </c>
      <c r="B8" s="85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>Педченко</v>
      </c>
      <c r="C8" s="86"/>
      <c r="D8" s="37">
        <v>10</v>
      </c>
      <c r="E8" s="42"/>
      <c r="I8" s="41"/>
    </row>
    <row r="9" spans="1:23" ht="15" customHeight="1" x14ac:dyDescent="0.25">
      <c r="A9" s="47">
        <v>-12</v>
      </c>
      <c r="C9" s="36"/>
      <c r="I9" s="41"/>
    </row>
    <row r="10" spans="1:23" ht="18.75" x14ac:dyDescent="0.25">
      <c r="C10" s="36"/>
      <c r="F10" s="40" t="s">
        <v>6</v>
      </c>
      <c r="G10" s="35">
        <v>4</v>
      </c>
      <c r="H10" s="36"/>
      <c r="I10" s="41"/>
      <c r="J10" s="87" t="str">
        <f ca="1">IF(ISBLANK(H6),"",IF(H6&gt;H14,F6,F14))</f>
        <v>Зубова</v>
      </c>
      <c r="K10" s="85"/>
      <c r="L10" s="37">
        <v>7</v>
      </c>
      <c r="M10" s="38"/>
    </row>
    <row r="11" spans="1:23" ht="15" customHeight="1" x14ac:dyDescent="0.25">
      <c r="C11" s="36"/>
      <c r="I11" s="41"/>
      <c r="M11" s="39"/>
    </row>
    <row r="12" spans="1:23" ht="18.75" x14ac:dyDescent="0.25">
      <c r="A12" s="47" t="s">
        <v>80</v>
      </c>
      <c r="B12" s="85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>Артюхина</v>
      </c>
      <c r="C12" s="86"/>
      <c r="D12" s="37">
        <v>11</v>
      </c>
      <c r="E12" s="38"/>
      <c r="I12" s="41"/>
      <c r="M12" s="41"/>
    </row>
    <row r="13" spans="1:23" ht="15" customHeight="1" x14ac:dyDescent="0.25">
      <c r="A13" s="47">
        <v>-13</v>
      </c>
      <c r="C13" s="36"/>
      <c r="E13" s="39"/>
      <c r="I13" s="41"/>
      <c r="M13" s="41"/>
    </row>
    <row r="14" spans="1:23" ht="18.75" x14ac:dyDescent="0.25">
      <c r="B14" s="40" t="s">
        <v>6</v>
      </c>
      <c r="C14" s="36" t="s">
        <v>82</v>
      </c>
      <c r="E14" s="41"/>
      <c r="F14" s="87" t="str">
        <f ca="1">IF(ISBLANK(D12),"",IF(D12&gt;D16,B12,B16))</f>
        <v>Зубова</v>
      </c>
      <c r="G14" s="86"/>
      <c r="H14" s="37">
        <v>13</v>
      </c>
      <c r="I14" s="42"/>
      <c r="M14" s="41"/>
    </row>
    <row r="15" spans="1:23" ht="15" customHeight="1" x14ac:dyDescent="0.25">
      <c r="E15" s="41"/>
      <c r="M15" s="41"/>
    </row>
    <row r="16" spans="1:23" ht="18.75" x14ac:dyDescent="0.25">
      <c r="A16" s="47" t="s">
        <v>80</v>
      </c>
      <c r="B16" s="85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>Зубова</v>
      </c>
      <c r="C16" s="86"/>
      <c r="D16" s="37">
        <v>13</v>
      </c>
      <c r="E16" s="42"/>
      <c r="M16" s="41"/>
    </row>
    <row r="17" spans="1:15" ht="15" customHeight="1" x14ac:dyDescent="0.25">
      <c r="A17" s="47">
        <v>-14</v>
      </c>
      <c r="M17" s="41"/>
    </row>
    <row r="18" spans="1:15" ht="18.75" x14ac:dyDescent="0.25">
      <c r="B18" s="40"/>
      <c r="J18" s="40" t="s">
        <v>6</v>
      </c>
      <c r="K18" s="35">
        <v>4</v>
      </c>
      <c r="L18" s="36"/>
      <c r="M18" s="41"/>
      <c r="N18" s="87" t="str">
        <f ca="1">IF(ISBLANK(L10),"",IF(L10&gt;L26,J10,J26))</f>
        <v>Базарев</v>
      </c>
      <c r="O18" s="85"/>
    </row>
    <row r="19" spans="1:15" ht="15" customHeight="1" x14ac:dyDescent="0.25">
      <c r="M19" s="41"/>
    </row>
    <row r="20" spans="1:15" ht="18.75" x14ac:dyDescent="0.25">
      <c r="A20" s="47" t="s">
        <v>80</v>
      </c>
      <c r="B20" s="85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>Базарев</v>
      </c>
      <c r="C20" s="86"/>
      <c r="D20" s="37">
        <v>13</v>
      </c>
      <c r="E20" s="38"/>
      <c r="M20" s="41"/>
    </row>
    <row r="21" spans="1:15" ht="15" customHeight="1" x14ac:dyDescent="0.25">
      <c r="A21" s="47">
        <v>-15</v>
      </c>
      <c r="E21" s="39"/>
      <c r="M21" s="41"/>
    </row>
    <row r="22" spans="1:15" ht="18.75" x14ac:dyDescent="0.25">
      <c r="B22" s="40" t="s">
        <v>6</v>
      </c>
      <c r="C22" s="36" t="s">
        <v>83</v>
      </c>
      <c r="E22" s="41"/>
      <c r="F22" s="87" t="str">
        <f ca="1">IF(ISBLANK(D20),"",IF(D20&gt;D24,B20,B24))</f>
        <v>Базарев</v>
      </c>
      <c r="G22" s="86"/>
      <c r="H22" s="37">
        <v>13</v>
      </c>
      <c r="I22" s="38"/>
      <c r="M22" s="41"/>
    </row>
    <row r="23" spans="1:15" ht="15" customHeight="1" x14ac:dyDescent="0.25">
      <c r="E23" s="41"/>
      <c r="I23" s="39"/>
      <c r="M23" s="41"/>
    </row>
    <row r="24" spans="1:15" ht="18.75" x14ac:dyDescent="0.25">
      <c r="A24" s="47" t="s">
        <v>80</v>
      </c>
      <c r="B24" s="85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>Головко</v>
      </c>
      <c r="C24" s="86"/>
      <c r="D24" s="37">
        <v>4</v>
      </c>
      <c r="E24" s="42"/>
      <c r="I24" s="41"/>
      <c r="M24" s="41"/>
    </row>
    <row r="25" spans="1:15" ht="15" customHeight="1" x14ac:dyDescent="0.25">
      <c r="A25" s="47">
        <v>-16</v>
      </c>
      <c r="I25" s="41"/>
      <c r="M25" s="41"/>
    </row>
    <row r="26" spans="1:15" ht="18.75" x14ac:dyDescent="0.25">
      <c r="F26" s="40" t="s">
        <v>6</v>
      </c>
      <c r="G26" s="35">
        <v>6</v>
      </c>
      <c r="H26" s="36"/>
      <c r="I26" s="41"/>
      <c r="J26" s="87" t="str">
        <f ca="1">IF(ISBLANK(H22),"",IF(H22&gt;H30,F22,F30))</f>
        <v>Базарев</v>
      </c>
      <c r="K26" s="86"/>
      <c r="L26" s="37">
        <v>13</v>
      </c>
      <c r="M26" s="42"/>
      <c r="N26" s="101"/>
    </row>
    <row r="27" spans="1:15" ht="15" customHeight="1" x14ac:dyDescent="0.25">
      <c r="I27" s="41"/>
    </row>
    <row r="28" spans="1:15" ht="15" customHeight="1" x14ac:dyDescent="0.25">
      <c r="A28" s="47" t="s">
        <v>80</v>
      </c>
      <c r="B28" s="85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>Денисов</v>
      </c>
      <c r="C28" s="86"/>
      <c r="D28" s="37">
        <v>13</v>
      </c>
      <c r="E28" s="38"/>
      <c r="I28" s="41"/>
    </row>
    <row r="29" spans="1:15" ht="15" customHeight="1" x14ac:dyDescent="0.25">
      <c r="A29" s="47">
        <v>-17</v>
      </c>
      <c r="E29" s="39"/>
      <c r="I29" s="41"/>
    </row>
    <row r="30" spans="1:15" ht="18.75" x14ac:dyDescent="0.25">
      <c r="B30" s="40" t="s">
        <v>6</v>
      </c>
      <c r="C30" s="36" t="s">
        <v>84</v>
      </c>
      <c r="E30" s="41"/>
      <c r="F30" s="87" t="str">
        <f ca="1">IF(ISBLANK(D28),"",IF(D28&gt;D32,B28,B32))</f>
        <v>Денисов</v>
      </c>
      <c r="G30" s="86"/>
      <c r="H30" s="37">
        <v>9</v>
      </c>
      <c r="I30" s="42"/>
    </row>
    <row r="31" spans="1:15" ht="15" customHeight="1" x14ac:dyDescent="0.25">
      <c r="E31" s="41"/>
    </row>
    <row r="32" spans="1:15" ht="15" customHeight="1" x14ac:dyDescent="0.25">
      <c r="A32" s="47" t="s">
        <v>80</v>
      </c>
      <c r="B32" s="85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>Поляков</v>
      </c>
      <c r="C32" s="86"/>
      <c r="D32" s="37">
        <v>3</v>
      </c>
      <c r="E32" s="42"/>
    </row>
    <row r="33" spans="1:7" x14ac:dyDescent="0.25">
      <c r="A33" s="47">
        <v>-18</v>
      </c>
    </row>
    <row r="34" spans="1:7" x14ac:dyDescent="0.25">
      <c r="C34" s="100"/>
    </row>
    <row r="36" spans="1:7" ht="15" customHeight="1" x14ac:dyDescent="0.25">
      <c r="B36" s="85" t="s">
        <v>36</v>
      </c>
      <c r="C36" s="86"/>
      <c r="D36" s="37">
        <v>8</v>
      </c>
      <c r="E36" s="38"/>
      <c r="F36" s="88"/>
      <c r="G36" s="88"/>
    </row>
    <row r="37" spans="1:7" ht="15" customHeight="1" x14ac:dyDescent="0.25">
      <c r="E37" s="39"/>
    </row>
    <row r="38" spans="1:7" ht="15" customHeight="1" x14ac:dyDescent="0.25">
      <c r="B38" s="40" t="s">
        <v>6</v>
      </c>
      <c r="C38" s="36"/>
      <c r="E38" s="41"/>
      <c r="F38" s="87" t="str">
        <f ca="1">IF(ISBLANK(D36),"",IF(D36&gt;D40,B36,B40))</f>
        <v>Зубова</v>
      </c>
      <c r="G38" s="85"/>
    </row>
    <row r="39" spans="1:7" ht="15" customHeight="1" x14ac:dyDescent="0.25">
      <c r="E39" s="41"/>
    </row>
    <row r="40" spans="1:7" ht="15" customHeight="1" x14ac:dyDescent="0.25">
      <c r="B40" s="85" t="str">
        <f ca="1">IF(ISBLANK(L10),"",IF(L10&gt;L26,J26,J10))</f>
        <v>Зубова</v>
      </c>
      <c r="C40" s="86"/>
      <c r="D40" s="37">
        <v>13</v>
      </c>
      <c r="E40" s="42"/>
    </row>
  </sheetData>
  <mergeCells count="20">
    <mergeCell ref="B40:C40"/>
    <mergeCell ref="B36:C36"/>
    <mergeCell ref="F36:G36"/>
    <mergeCell ref="F38:G38"/>
    <mergeCell ref="N18:O18"/>
    <mergeCell ref="B28:C28"/>
    <mergeCell ref="B32:C32"/>
    <mergeCell ref="J26:K26"/>
    <mergeCell ref="B4:C4"/>
    <mergeCell ref="F6:G6"/>
    <mergeCell ref="B8:C8"/>
    <mergeCell ref="J10:K10"/>
    <mergeCell ref="B12:C12"/>
    <mergeCell ref="B1:F1"/>
    <mergeCell ref="F30:G30"/>
    <mergeCell ref="F14:G14"/>
    <mergeCell ref="B16:C16"/>
    <mergeCell ref="B20:C20"/>
    <mergeCell ref="F22:G22"/>
    <mergeCell ref="B24:C2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workbookViewId="0">
      <selection activeCell="I17" sqref="I17"/>
    </sheetView>
  </sheetViews>
  <sheetFormatPr defaultRowHeight="15" x14ac:dyDescent="0.25"/>
  <cols>
    <col min="1" max="1" width="4" style="1" customWidth="1"/>
    <col min="2" max="15" width="10.28515625" customWidth="1"/>
  </cols>
  <sheetData>
    <row r="1" spans="2:14" ht="31.5" x14ac:dyDescent="0.25">
      <c r="B1" s="70" t="s">
        <v>62</v>
      </c>
      <c r="C1" s="70"/>
      <c r="D1" s="70"/>
      <c r="E1" s="70"/>
      <c r="F1" s="70"/>
      <c r="G1" s="70"/>
      <c r="H1" s="70"/>
      <c r="I1" s="70"/>
      <c r="J1" s="70"/>
      <c r="K1" s="70"/>
    </row>
    <row r="2" spans="2:14" ht="15.75" thickBot="1" x14ac:dyDescent="0.3"/>
    <row r="3" spans="2:14" ht="15.75" thickBot="1" x14ac:dyDescent="0.3">
      <c r="B3" s="2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5" t="s">
        <v>1</v>
      </c>
      <c r="M3" s="3" t="s">
        <v>2</v>
      </c>
      <c r="N3" s="6" t="s">
        <v>3</v>
      </c>
    </row>
    <row r="4" spans="2:14" ht="21" x14ac:dyDescent="0.25">
      <c r="B4" s="74">
        <v>1</v>
      </c>
      <c r="C4" s="89" t="s">
        <v>26</v>
      </c>
      <c r="D4" s="90"/>
      <c r="E4" s="91"/>
      <c r="F4" s="7" t="s">
        <v>4</v>
      </c>
      <c r="G4" s="8" t="str">
        <f ca="1">INDIRECT(ADDRESS(27,6))&amp;":"&amp;INDIRECT(ADDRESS(27,7))</f>
        <v>13:9</v>
      </c>
      <c r="H4" s="8" t="str">
        <f ca="1">INDIRECT(ADDRESS(31,7))&amp;":"&amp;INDIRECT(ADDRESS(31,6))</f>
        <v>10:8</v>
      </c>
      <c r="I4" s="8" t="str">
        <f ca="1">INDIRECT(ADDRESS(36,6))&amp;":"&amp;INDIRECT(ADDRESS(36,7))</f>
        <v>13:1</v>
      </c>
      <c r="J4" s="8" t="str">
        <f ca="1">INDIRECT(ADDRESS(42,7))&amp;":"&amp;INDIRECT(ADDRESS(42,6))</f>
        <v>13:3</v>
      </c>
      <c r="K4" s="9" t="str">
        <f ca="1">INDIRECT(ADDRESS(20,6))&amp;":"&amp;INDIRECT(ADDRESS(20,7))</f>
        <v>13:7</v>
      </c>
      <c r="L4" s="78">
        <f ca="1">IF(COUNT(F5:K5)=0,"",COUNTIF(F5:K5,"&gt;0")+0.5*COUNTIF(F5:K5,0))</f>
        <v>5</v>
      </c>
      <c r="M4" s="10"/>
      <c r="N4" s="69">
        <v>1</v>
      </c>
    </row>
    <row r="5" spans="2:14" ht="21" x14ac:dyDescent="0.25">
      <c r="B5" s="67"/>
      <c r="C5" s="92"/>
      <c r="D5" s="93"/>
      <c r="E5" s="94"/>
      <c r="F5" s="11" t="s">
        <v>4</v>
      </c>
      <c r="G5" s="12">
        <f ca="1">IF(LEN(INDIRECT(ADDRESS(ROW()-1, COLUMN())))=1,"",INDIRECT(ADDRESS(27,6))-INDIRECT(ADDRESS(27,7)))</f>
        <v>4</v>
      </c>
      <c r="H5" s="12">
        <f ca="1">IF(LEN(INDIRECT(ADDRESS(ROW()-1, COLUMN())))=1,"",INDIRECT(ADDRESS(31,7))-INDIRECT(ADDRESS(31,6)))</f>
        <v>2</v>
      </c>
      <c r="I5" s="12">
        <f ca="1">IF(LEN(INDIRECT(ADDRESS(ROW()-1, COLUMN())))=1,"",INDIRECT(ADDRESS(36,6))-INDIRECT(ADDRESS(36,7)))</f>
        <v>12</v>
      </c>
      <c r="J5" s="12">
        <f ca="1">IF(LEN(INDIRECT(ADDRESS(ROW()-1, COLUMN())))=1,"",INDIRECT(ADDRESS(42,7))-INDIRECT(ADDRESS(42,6)))</f>
        <v>10</v>
      </c>
      <c r="K5" s="13">
        <f ca="1">IF(LEN(INDIRECT(ADDRESS(ROW()-1, COLUMN())))=1,"",INDIRECT(ADDRESS(20,6))-INDIRECT(ADDRESS(20,7)))</f>
        <v>6</v>
      </c>
      <c r="L5" s="63"/>
      <c r="M5" s="12">
        <f ca="1">IF(COUNT(F5:K5)=0,"",SUM(F5:K5))</f>
        <v>34</v>
      </c>
      <c r="N5" s="68"/>
    </row>
    <row r="6" spans="2:14" ht="21" x14ac:dyDescent="0.25">
      <c r="B6" s="55">
        <v>2</v>
      </c>
      <c r="C6" s="57" t="s">
        <v>59</v>
      </c>
      <c r="D6" s="58"/>
      <c r="E6" s="59"/>
      <c r="F6" s="14" t="str">
        <f ca="1">INDIRECT(ADDRESS(27,7))&amp;":"&amp;INDIRECT(ADDRESS(27,6))</f>
        <v>9:13</v>
      </c>
      <c r="G6" s="15" t="s">
        <v>4</v>
      </c>
      <c r="H6" s="16" t="str">
        <f ca="1">INDIRECT(ADDRESS(37,6))&amp;":"&amp;INDIRECT(ADDRESS(37,7))</f>
        <v>6:13</v>
      </c>
      <c r="I6" s="16" t="str">
        <f ca="1">INDIRECT(ADDRESS(41,7))&amp;":"&amp;INDIRECT(ADDRESS(41,6))</f>
        <v>13:6</v>
      </c>
      <c r="J6" s="16" t="str">
        <f ca="1">INDIRECT(ADDRESS(21,6))&amp;":"&amp;INDIRECT(ADDRESS(21,7))</f>
        <v>13:4</v>
      </c>
      <c r="K6" s="17" t="str">
        <f ca="1">INDIRECT(ADDRESS(30,6))&amp;":"&amp;INDIRECT(ADDRESS(30,7))</f>
        <v>9:11</v>
      </c>
      <c r="L6" s="63">
        <f ca="1">IF(COUNT(F7:K7)=0,"",COUNTIF(F7:K7,"&gt;0")+0.5*COUNTIF(F7:K7,0))</f>
        <v>2</v>
      </c>
      <c r="M6" s="12"/>
      <c r="N6" s="65">
        <v>4</v>
      </c>
    </row>
    <row r="7" spans="2:14" ht="21" x14ac:dyDescent="0.25">
      <c r="B7" s="67"/>
      <c r="C7" s="57"/>
      <c r="D7" s="58"/>
      <c r="E7" s="59"/>
      <c r="F7" s="18">
        <f ca="1">IF(LEN(INDIRECT(ADDRESS(ROW()-1, COLUMN())))=1,"",INDIRECT(ADDRESS(27,7))-INDIRECT(ADDRESS(27,6)))</f>
        <v>-4</v>
      </c>
      <c r="G7" s="19" t="s">
        <v>4</v>
      </c>
      <c r="H7" s="12">
        <f ca="1">IF(LEN(INDIRECT(ADDRESS(ROW()-1, COLUMN())))=1,"",INDIRECT(ADDRESS(37,6))-INDIRECT(ADDRESS(37,7)))</f>
        <v>-7</v>
      </c>
      <c r="I7" s="12">
        <f ca="1">IF(LEN(INDIRECT(ADDRESS(ROW()-1, COLUMN())))=1,"",INDIRECT(ADDRESS(41,7))-INDIRECT(ADDRESS(41,6)))</f>
        <v>7</v>
      </c>
      <c r="J7" s="12">
        <f ca="1">IF(LEN(INDIRECT(ADDRESS(ROW()-1, COLUMN())))=1,"",INDIRECT(ADDRESS(21,6))-INDIRECT(ADDRESS(21,7)))</f>
        <v>9</v>
      </c>
      <c r="K7" s="13">
        <f ca="1">IF(LEN(INDIRECT(ADDRESS(ROW()-1, COLUMN())))=1,"",INDIRECT(ADDRESS(30,6))-INDIRECT(ADDRESS(30,7)))</f>
        <v>-2</v>
      </c>
      <c r="L7" s="63"/>
      <c r="M7" s="12">
        <f ca="1">IF(COUNT(F7:K7)=0,"",SUM(F7:K7))</f>
        <v>3</v>
      </c>
      <c r="N7" s="68"/>
    </row>
    <row r="8" spans="2:14" ht="21" x14ac:dyDescent="0.25">
      <c r="B8" s="55">
        <v>3</v>
      </c>
      <c r="C8" s="92" t="s">
        <v>55</v>
      </c>
      <c r="D8" s="93"/>
      <c r="E8" s="94"/>
      <c r="F8" s="14" t="str">
        <f ca="1">INDIRECT(ADDRESS(31,6))&amp;":"&amp;INDIRECT(ADDRESS(31,7))</f>
        <v>8:10</v>
      </c>
      <c r="G8" s="16" t="str">
        <f ca="1">INDIRECT(ADDRESS(37,7))&amp;":"&amp;INDIRECT(ADDRESS(37,6))</f>
        <v>13:6</v>
      </c>
      <c r="H8" s="15" t="s">
        <v>4</v>
      </c>
      <c r="I8" s="16" t="str">
        <f ca="1">INDIRECT(ADDRESS(22,6))&amp;":"&amp;INDIRECT(ADDRESS(22,7))</f>
        <v>12:4</v>
      </c>
      <c r="J8" s="16" t="str">
        <f ca="1">INDIRECT(ADDRESS(26,7))&amp;":"&amp;INDIRECT(ADDRESS(26,6))</f>
        <v>13:2</v>
      </c>
      <c r="K8" s="17" t="str">
        <f ca="1">INDIRECT(ADDRESS(40,6))&amp;":"&amp;INDIRECT(ADDRESS(40,7))</f>
        <v>13:3</v>
      </c>
      <c r="L8" s="63">
        <f ca="1">IF(COUNT(F9:K9)=0,"",COUNTIF(F9:K9,"&gt;0")+0.5*COUNTIF(F9:K9,0))</f>
        <v>4</v>
      </c>
      <c r="M8" s="12"/>
      <c r="N8" s="65">
        <v>2</v>
      </c>
    </row>
    <row r="9" spans="2:14" ht="21" x14ac:dyDescent="0.25">
      <c r="B9" s="67"/>
      <c r="C9" s="92"/>
      <c r="D9" s="93"/>
      <c r="E9" s="94"/>
      <c r="F9" s="18">
        <f ca="1">IF(LEN(INDIRECT(ADDRESS(ROW()-1, COLUMN())))=1,"",INDIRECT(ADDRESS(31,6))-INDIRECT(ADDRESS(31,7)))</f>
        <v>-2</v>
      </c>
      <c r="G9" s="12">
        <f ca="1">IF(LEN(INDIRECT(ADDRESS(ROW()-1, COLUMN())))=1,"",INDIRECT(ADDRESS(37,7))-INDIRECT(ADDRESS(37,6)))</f>
        <v>7</v>
      </c>
      <c r="H9" s="19" t="s">
        <v>4</v>
      </c>
      <c r="I9" s="12">
        <f ca="1">IF(LEN(INDIRECT(ADDRESS(ROW()-1, COLUMN())))=1,"",INDIRECT(ADDRESS(22,6))-INDIRECT(ADDRESS(22,7)))</f>
        <v>8</v>
      </c>
      <c r="J9" s="12">
        <f ca="1">IF(LEN(INDIRECT(ADDRESS(ROW()-1, COLUMN())))=1,"",INDIRECT(ADDRESS(26,7))-INDIRECT(ADDRESS(26,6)))</f>
        <v>11</v>
      </c>
      <c r="K9" s="13">
        <f ca="1">IF(LEN(INDIRECT(ADDRESS(ROW()-1, COLUMN())))=1,"",INDIRECT(ADDRESS(40,6))-INDIRECT(ADDRESS(40,7)))</f>
        <v>10</v>
      </c>
      <c r="L9" s="63"/>
      <c r="M9" s="12">
        <f ca="1">IF(COUNT(F9:K9)=0,"",SUM(F9:K9))</f>
        <v>34</v>
      </c>
      <c r="N9" s="68"/>
    </row>
    <row r="10" spans="2:14" ht="21" x14ac:dyDescent="0.25">
      <c r="B10" s="55">
        <v>4</v>
      </c>
      <c r="C10" s="57" t="s">
        <v>45</v>
      </c>
      <c r="D10" s="58"/>
      <c r="E10" s="59"/>
      <c r="F10" s="14" t="str">
        <f ca="1">INDIRECT(ADDRESS(36,7))&amp;":"&amp;INDIRECT(ADDRESS(36,6))</f>
        <v>1:13</v>
      </c>
      <c r="G10" s="16" t="str">
        <f ca="1">INDIRECT(ADDRESS(41,6))&amp;":"&amp;INDIRECT(ADDRESS(41,7))</f>
        <v>6:13</v>
      </c>
      <c r="H10" s="16" t="str">
        <f ca="1">INDIRECT(ADDRESS(22,7))&amp;":"&amp;INDIRECT(ADDRESS(22,6))</f>
        <v>4:12</v>
      </c>
      <c r="I10" s="15" t="s">
        <v>4</v>
      </c>
      <c r="J10" s="16" t="str">
        <f ca="1">INDIRECT(ADDRESS(32,6))&amp;":"&amp;INDIRECT(ADDRESS(32,7))</f>
        <v>0:13</v>
      </c>
      <c r="K10" s="17" t="str">
        <f ca="1">INDIRECT(ADDRESS(25,7))&amp;":"&amp;INDIRECT(ADDRESS(25,6))</f>
        <v>10:6</v>
      </c>
      <c r="L10" s="63">
        <f ca="1">IF(COUNT(F11:K11)=0,"",COUNTIF(F11:K11,"&gt;0")+0.5*COUNTIF(F11:K11,0))</f>
        <v>1</v>
      </c>
      <c r="M10" s="12"/>
      <c r="N10" s="65">
        <v>5</v>
      </c>
    </row>
    <row r="11" spans="2:14" ht="21" x14ac:dyDescent="0.25">
      <c r="B11" s="67"/>
      <c r="C11" s="57"/>
      <c r="D11" s="58"/>
      <c r="E11" s="59"/>
      <c r="F11" s="18">
        <f ca="1">IF(LEN(INDIRECT(ADDRESS(ROW()-1, COLUMN())))=1,"",INDIRECT(ADDRESS(36,7))-INDIRECT(ADDRESS(36,6)))</f>
        <v>-12</v>
      </c>
      <c r="G11" s="12">
        <f ca="1">IF(LEN(INDIRECT(ADDRESS(ROW()-1, COLUMN())))=1,"",INDIRECT(ADDRESS(41,6))-INDIRECT(ADDRESS(41,7)))</f>
        <v>-7</v>
      </c>
      <c r="H11" s="12">
        <f ca="1">IF(LEN(INDIRECT(ADDRESS(ROW()-1, COLUMN())))=1,"",INDIRECT(ADDRESS(22,7))-INDIRECT(ADDRESS(22,6)))</f>
        <v>-8</v>
      </c>
      <c r="I11" s="19" t="s">
        <v>4</v>
      </c>
      <c r="J11" s="12">
        <f ca="1">IF(LEN(INDIRECT(ADDRESS(ROW()-1, COLUMN())))=1,"",INDIRECT(ADDRESS(32,6))-INDIRECT(ADDRESS(32,7)))</f>
        <v>-13</v>
      </c>
      <c r="K11" s="13">
        <f ca="1">IF(LEN(INDIRECT(ADDRESS(ROW()-1, COLUMN())))=1,"",INDIRECT(ADDRESS(25,7))-INDIRECT(ADDRESS(25,6)))</f>
        <v>4</v>
      </c>
      <c r="L11" s="63"/>
      <c r="M11" s="12">
        <f ca="1">IF(COUNT(F11:K11)=0,"",SUM(F11:K11))</f>
        <v>-36</v>
      </c>
      <c r="N11" s="68"/>
    </row>
    <row r="12" spans="2:14" ht="21" x14ac:dyDescent="0.25">
      <c r="B12" s="55">
        <v>5</v>
      </c>
      <c r="C12" s="57" t="s">
        <v>44</v>
      </c>
      <c r="D12" s="58"/>
      <c r="E12" s="59"/>
      <c r="F12" s="14" t="str">
        <f ca="1">INDIRECT(ADDRESS(42,6))&amp;":"&amp;INDIRECT(ADDRESS(42,7))</f>
        <v>3:13</v>
      </c>
      <c r="G12" s="16" t="str">
        <f ca="1">INDIRECT(ADDRESS(21,7))&amp;":"&amp;INDIRECT(ADDRESS(21,6))</f>
        <v>4:13</v>
      </c>
      <c r="H12" s="16" t="str">
        <f ca="1">INDIRECT(ADDRESS(26,6))&amp;":"&amp;INDIRECT(ADDRESS(26,7))</f>
        <v>2:13</v>
      </c>
      <c r="I12" s="16" t="str">
        <f ca="1">INDIRECT(ADDRESS(32,7))&amp;":"&amp;INDIRECT(ADDRESS(32,6))</f>
        <v>13:0</v>
      </c>
      <c r="J12" s="15" t="s">
        <v>4</v>
      </c>
      <c r="K12" s="17" t="str">
        <f ca="1">INDIRECT(ADDRESS(35,7))&amp;":"&amp;INDIRECT(ADDRESS(35,6))</f>
        <v>3:13</v>
      </c>
      <c r="L12" s="63">
        <f ca="1">IF(COUNT(F13:K13)=0,"",COUNTIF(F13:K13,"&gt;0")+0.5*COUNTIF(F13:K13,0))</f>
        <v>1</v>
      </c>
      <c r="M12" s="12"/>
      <c r="N12" s="65">
        <v>6</v>
      </c>
    </row>
    <row r="13" spans="2:14" ht="21" x14ac:dyDescent="0.25">
      <c r="B13" s="67"/>
      <c r="C13" s="57"/>
      <c r="D13" s="58"/>
      <c r="E13" s="59"/>
      <c r="F13" s="18">
        <f ca="1">IF(LEN(INDIRECT(ADDRESS(ROW()-1, COLUMN())))=1,"",INDIRECT(ADDRESS(42,6))-INDIRECT(ADDRESS(42,7)))</f>
        <v>-10</v>
      </c>
      <c r="G13" s="12">
        <f ca="1">IF(LEN(INDIRECT(ADDRESS(ROW()-1, COLUMN())))=1,"",INDIRECT(ADDRESS(21,7))-INDIRECT(ADDRESS(21,6)))</f>
        <v>-9</v>
      </c>
      <c r="H13" s="12">
        <f ca="1">IF(LEN(INDIRECT(ADDRESS(ROW()-1, COLUMN())))=1,"",INDIRECT(ADDRESS(26,6))-INDIRECT(ADDRESS(26,7)))</f>
        <v>-11</v>
      </c>
      <c r="I13" s="12">
        <f ca="1">IF(LEN(INDIRECT(ADDRESS(ROW()-1, COLUMN())))=1,"",INDIRECT(ADDRESS(32,7))-INDIRECT(ADDRESS(32,6)))</f>
        <v>13</v>
      </c>
      <c r="J13" s="19" t="s">
        <v>4</v>
      </c>
      <c r="K13" s="13">
        <f ca="1">IF(LEN(INDIRECT(ADDRESS(ROW()-1, COLUMN())))=1,"",INDIRECT(ADDRESS(35,7))-INDIRECT(ADDRESS(35,6)))</f>
        <v>-10</v>
      </c>
      <c r="L13" s="63"/>
      <c r="M13" s="12">
        <f ca="1">IF(COUNT(F13:K13)=0,"",SUM(F13:K13))</f>
        <v>-27</v>
      </c>
      <c r="N13" s="68"/>
    </row>
    <row r="14" spans="2:14" ht="21" x14ac:dyDescent="0.25">
      <c r="B14" s="55">
        <v>6</v>
      </c>
      <c r="C14" s="57" t="s">
        <v>30</v>
      </c>
      <c r="D14" s="58"/>
      <c r="E14" s="59"/>
      <c r="F14" s="14" t="str">
        <f ca="1">INDIRECT(ADDRESS(20,7))&amp;":"&amp;INDIRECT(ADDRESS(20,6))</f>
        <v>7:13</v>
      </c>
      <c r="G14" s="16" t="str">
        <f ca="1">INDIRECT(ADDRESS(30,7))&amp;":"&amp;INDIRECT(ADDRESS(30,6))</f>
        <v>11:9</v>
      </c>
      <c r="H14" s="16" t="str">
        <f ca="1">INDIRECT(ADDRESS(40,7))&amp;":"&amp;INDIRECT(ADDRESS(40,6))</f>
        <v>3:13</v>
      </c>
      <c r="I14" s="16" t="str">
        <f ca="1">INDIRECT(ADDRESS(25,6))&amp;":"&amp;INDIRECT(ADDRESS(25,7))</f>
        <v>6:10</v>
      </c>
      <c r="J14" s="16" t="str">
        <f ca="1">INDIRECT(ADDRESS(35,6))&amp;":"&amp;INDIRECT(ADDRESS(35,7))</f>
        <v>13:3</v>
      </c>
      <c r="K14" s="20" t="s">
        <v>4</v>
      </c>
      <c r="L14" s="63">
        <f ca="1">IF(COUNT(F15:K15)=0,"",COUNTIF(F15:K15,"&gt;0")+0.5*COUNTIF(F15:K15,0))</f>
        <v>2</v>
      </c>
      <c r="M14" s="12"/>
      <c r="N14" s="65">
        <v>3</v>
      </c>
    </row>
    <row r="15" spans="2:14" ht="21.75" thickBot="1" x14ac:dyDescent="0.3">
      <c r="B15" s="56"/>
      <c r="C15" s="60"/>
      <c r="D15" s="61"/>
      <c r="E15" s="62"/>
      <c r="F15" s="21">
        <f ca="1">IF(LEN(INDIRECT(ADDRESS(ROW()-1, COLUMN())))=1,"",INDIRECT(ADDRESS(20,7))-INDIRECT(ADDRESS(20,6)))</f>
        <v>-6</v>
      </c>
      <c r="G15" s="22">
        <f ca="1">IF(LEN(INDIRECT(ADDRESS(ROW()-1, COLUMN())))=1,"",INDIRECT(ADDRESS(30,7))-INDIRECT(ADDRESS(30,6)))</f>
        <v>2</v>
      </c>
      <c r="H15" s="22">
        <f ca="1">IF(LEN(INDIRECT(ADDRESS(ROW()-1, COLUMN())))=1,"",INDIRECT(ADDRESS(40,7))-INDIRECT(ADDRESS(40,6)))</f>
        <v>-10</v>
      </c>
      <c r="I15" s="22">
        <f ca="1">IF(LEN(INDIRECT(ADDRESS(ROW()-1, COLUMN())))=1,"",INDIRECT(ADDRESS(25,6))-INDIRECT(ADDRESS(25,7)))</f>
        <v>-4</v>
      </c>
      <c r="J15" s="22">
        <f ca="1">IF(LEN(INDIRECT(ADDRESS(ROW()-1, COLUMN())))=1,"",INDIRECT(ADDRESS(35,6))-INDIRECT(ADDRESS(35,7)))</f>
        <v>10</v>
      </c>
      <c r="K15" s="23" t="s">
        <v>4</v>
      </c>
      <c r="L15" s="64"/>
      <c r="M15" s="22">
        <f ca="1">IF(COUNT(F15:K15)=0,"",SUM(F15:K15))</f>
        <v>-8</v>
      </c>
      <c r="N15" s="66"/>
    </row>
    <row r="19" spans="1:13" s="25" customFormat="1" ht="21.75" thickBot="1" x14ac:dyDescent="0.4">
      <c r="A19" s="24"/>
      <c r="B19" s="54" t="s">
        <v>5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3" s="25" customFormat="1" ht="21.75" thickBot="1" x14ac:dyDescent="0.4">
      <c r="A20" s="24"/>
      <c r="B20" s="26">
        <v>1</v>
      </c>
      <c r="C20" s="51" t="str">
        <f ca="1">IF(ISBLANK(INDIRECT(ADDRESS(B20*2+2,3))),"",INDIRECT(ADDRESS(B20*2+2,3)))</f>
        <v>Воронов</v>
      </c>
      <c r="D20" s="51"/>
      <c r="E20" s="52"/>
      <c r="F20" s="27">
        <v>13</v>
      </c>
      <c r="G20" s="28">
        <v>7</v>
      </c>
      <c r="H20" s="53" t="str">
        <f ca="1">IF(ISBLANK(INDIRECT(ADDRESS(K20*2+2,3))),"",INDIRECT(ADDRESS(K20*2+2,3)))</f>
        <v>Данилов</v>
      </c>
      <c r="I20" s="51"/>
      <c r="J20" s="51"/>
      <c r="K20" s="26">
        <v>6</v>
      </c>
      <c r="L20" s="29" t="s">
        <v>6</v>
      </c>
      <c r="M20" s="30"/>
    </row>
    <row r="21" spans="1:13" s="25" customFormat="1" ht="21.75" thickBot="1" x14ac:dyDescent="0.4">
      <c r="A21" s="24"/>
      <c r="B21" s="26">
        <v>2</v>
      </c>
      <c r="C21" s="51" t="str">
        <f ca="1">IF(ISBLANK(INDIRECT(ADDRESS(B21*2+2,3))),"",INDIRECT(ADDRESS(B21*2+2,3)))</f>
        <v>Филатов</v>
      </c>
      <c r="D21" s="51"/>
      <c r="E21" s="52"/>
      <c r="F21" s="27">
        <v>13</v>
      </c>
      <c r="G21" s="28">
        <v>4</v>
      </c>
      <c r="H21" s="53" t="str">
        <f ca="1">IF(ISBLANK(INDIRECT(ADDRESS(K21*2+2,3))),"",INDIRECT(ADDRESS(K21*2+2,3)))</f>
        <v>Малютин</v>
      </c>
      <c r="I21" s="51"/>
      <c r="J21" s="51"/>
      <c r="K21" s="26">
        <v>5</v>
      </c>
      <c r="L21" s="29" t="s">
        <v>6</v>
      </c>
      <c r="M21" s="30"/>
    </row>
    <row r="22" spans="1:13" s="25" customFormat="1" ht="21.75" thickBot="1" x14ac:dyDescent="0.4">
      <c r="A22" s="24"/>
      <c r="B22" s="26">
        <v>3</v>
      </c>
      <c r="C22" s="51" t="str">
        <f ca="1">IF(ISBLANK(INDIRECT(ADDRESS(B22*2+2,3))),"",INDIRECT(ADDRESS(B22*2+2,3)))</f>
        <v>Тихонов</v>
      </c>
      <c r="D22" s="51"/>
      <c r="E22" s="52"/>
      <c r="F22" s="27">
        <v>12</v>
      </c>
      <c r="G22" s="28">
        <v>4</v>
      </c>
      <c r="H22" s="53" t="str">
        <f ca="1">IF(ISBLANK(INDIRECT(ADDRESS(K22*2+2,3))),"",INDIRECT(ADDRESS(K22*2+2,3)))</f>
        <v>Мишина</v>
      </c>
      <c r="I22" s="51"/>
      <c r="J22" s="51"/>
      <c r="K22" s="26">
        <v>4</v>
      </c>
      <c r="L22" s="29" t="s">
        <v>6</v>
      </c>
      <c r="M22" s="30"/>
    </row>
    <row r="23" spans="1:13" s="25" customFormat="1" ht="21" x14ac:dyDescent="0.35">
      <c r="A23" s="24"/>
      <c r="M23" s="31"/>
    </row>
    <row r="24" spans="1:13" s="25" customFormat="1" ht="21.75" thickBot="1" x14ac:dyDescent="0.4">
      <c r="A24" s="24"/>
      <c r="B24" s="54" t="s">
        <v>7</v>
      </c>
      <c r="C24" s="54"/>
      <c r="D24" s="54"/>
      <c r="E24" s="54"/>
      <c r="F24" s="54"/>
      <c r="G24" s="54"/>
      <c r="H24" s="54"/>
      <c r="I24" s="54"/>
      <c r="J24" s="54"/>
      <c r="K24" s="54"/>
      <c r="M24" s="31"/>
    </row>
    <row r="25" spans="1:13" s="25" customFormat="1" ht="21.75" thickBot="1" x14ac:dyDescent="0.4">
      <c r="A25" s="24"/>
      <c r="B25" s="26">
        <v>6</v>
      </c>
      <c r="C25" s="51" t="str">
        <f ca="1">IF(ISBLANK(INDIRECT(ADDRESS(B25*2+2,3))),"",INDIRECT(ADDRESS(B25*2+2,3)))</f>
        <v>Данилов</v>
      </c>
      <c r="D25" s="51"/>
      <c r="E25" s="52"/>
      <c r="F25" s="27">
        <v>6</v>
      </c>
      <c r="G25" s="28">
        <v>10</v>
      </c>
      <c r="H25" s="53" t="str">
        <f ca="1">IF(ISBLANK(INDIRECT(ADDRESS(K25*2+2,3))),"",INDIRECT(ADDRESS(K25*2+2,3)))</f>
        <v>Мишина</v>
      </c>
      <c r="I25" s="51"/>
      <c r="J25" s="51"/>
      <c r="K25" s="26">
        <v>4</v>
      </c>
      <c r="L25" s="29" t="s">
        <v>6</v>
      </c>
      <c r="M25" s="30"/>
    </row>
    <row r="26" spans="1:13" s="25" customFormat="1" ht="21.75" thickBot="1" x14ac:dyDescent="0.4">
      <c r="A26" s="24"/>
      <c r="B26" s="26">
        <v>5</v>
      </c>
      <c r="C26" s="51" t="str">
        <f ca="1">IF(ISBLANK(INDIRECT(ADDRESS(B26*2+2,3))),"",INDIRECT(ADDRESS(B26*2+2,3)))</f>
        <v>Малютин</v>
      </c>
      <c r="D26" s="51"/>
      <c r="E26" s="52"/>
      <c r="F26" s="27">
        <v>2</v>
      </c>
      <c r="G26" s="28">
        <v>13</v>
      </c>
      <c r="H26" s="53" t="str">
        <f ca="1">IF(ISBLANK(INDIRECT(ADDRESS(K26*2+2,3))),"",INDIRECT(ADDRESS(K26*2+2,3)))</f>
        <v>Тихонов</v>
      </c>
      <c r="I26" s="51"/>
      <c r="J26" s="51"/>
      <c r="K26" s="26">
        <v>3</v>
      </c>
      <c r="L26" s="29" t="s">
        <v>6</v>
      </c>
      <c r="M26" s="30"/>
    </row>
    <row r="27" spans="1:13" s="25" customFormat="1" ht="21.75" thickBot="1" x14ac:dyDescent="0.4">
      <c r="A27" s="24"/>
      <c r="B27" s="26">
        <v>1</v>
      </c>
      <c r="C27" s="51" t="str">
        <f ca="1">IF(ISBLANK(INDIRECT(ADDRESS(B27*2+2,3))),"",INDIRECT(ADDRESS(B27*2+2,3)))</f>
        <v>Воронов</v>
      </c>
      <c r="D27" s="51"/>
      <c r="E27" s="52"/>
      <c r="F27" s="27">
        <v>13</v>
      </c>
      <c r="G27" s="28">
        <v>9</v>
      </c>
      <c r="H27" s="53" t="str">
        <f ca="1">IF(ISBLANK(INDIRECT(ADDRESS(K27*2+2,3))),"",INDIRECT(ADDRESS(K27*2+2,3)))</f>
        <v>Филатов</v>
      </c>
      <c r="I27" s="51"/>
      <c r="J27" s="51"/>
      <c r="K27" s="26">
        <v>2</v>
      </c>
      <c r="L27" s="29" t="s">
        <v>6</v>
      </c>
      <c r="M27" s="30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2</v>
      </c>
      <c r="C30" s="51" t="str">
        <f ca="1">IF(ISBLANK(INDIRECT(ADDRESS(B30*2+2,3))),"",INDIRECT(ADDRESS(B30*2+2,3)))</f>
        <v>Филатов</v>
      </c>
      <c r="D30" s="51"/>
      <c r="E30" s="52"/>
      <c r="F30" s="27">
        <v>9</v>
      </c>
      <c r="G30" s="28">
        <v>11</v>
      </c>
      <c r="H30" s="53" t="str">
        <f ca="1">IF(ISBLANK(INDIRECT(ADDRESS(K30*2+2,3))),"",INDIRECT(ADDRESS(K30*2+2,3)))</f>
        <v>Данилов</v>
      </c>
      <c r="I30" s="51"/>
      <c r="J30" s="51"/>
      <c r="K30" s="26">
        <v>6</v>
      </c>
      <c r="L30" s="29" t="s">
        <v>6</v>
      </c>
      <c r="M30" s="30"/>
    </row>
    <row r="31" spans="1:13" s="25" customFormat="1" ht="21.75" thickBot="1" x14ac:dyDescent="0.4">
      <c r="A31" s="24"/>
      <c r="B31" s="26">
        <v>3</v>
      </c>
      <c r="C31" s="51" t="str">
        <f ca="1">IF(ISBLANK(INDIRECT(ADDRESS(B31*2+2,3))),"",INDIRECT(ADDRESS(B31*2+2,3)))</f>
        <v>Тихонов</v>
      </c>
      <c r="D31" s="51"/>
      <c r="E31" s="52"/>
      <c r="F31" s="27">
        <v>8</v>
      </c>
      <c r="G31" s="28">
        <v>10</v>
      </c>
      <c r="H31" s="53" t="str">
        <f ca="1">IF(ISBLANK(INDIRECT(ADDRESS(K31*2+2,3))),"",INDIRECT(ADDRESS(K31*2+2,3)))</f>
        <v>Воронов</v>
      </c>
      <c r="I31" s="51"/>
      <c r="J31" s="51"/>
      <c r="K31" s="26">
        <v>1</v>
      </c>
      <c r="L31" s="29" t="s">
        <v>6</v>
      </c>
      <c r="M31" s="30"/>
    </row>
    <row r="32" spans="1:13" s="25" customFormat="1" ht="21.75" thickBot="1" x14ac:dyDescent="0.4">
      <c r="A32" s="24"/>
      <c r="B32" s="26">
        <v>4</v>
      </c>
      <c r="C32" s="51" t="str">
        <f ca="1">IF(ISBLANK(INDIRECT(ADDRESS(B32*2+2,3))),"",INDIRECT(ADDRESS(B32*2+2,3)))</f>
        <v>Мишина</v>
      </c>
      <c r="D32" s="51"/>
      <c r="E32" s="52"/>
      <c r="F32" s="27">
        <v>0</v>
      </c>
      <c r="G32" s="28">
        <v>13</v>
      </c>
      <c r="H32" s="53" t="str">
        <f ca="1">IF(ISBLANK(INDIRECT(ADDRESS(K32*2+2,3))),"",INDIRECT(ADDRESS(K32*2+2,3)))</f>
        <v>Малютин</v>
      </c>
      <c r="I32" s="51"/>
      <c r="J32" s="51"/>
      <c r="K32" s="26">
        <v>5</v>
      </c>
      <c r="L32" s="29" t="s">
        <v>6</v>
      </c>
      <c r="M32" s="30"/>
    </row>
    <row r="33" spans="1:13" s="25" customFormat="1" ht="21" x14ac:dyDescent="0.35">
      <c r="A33" s="24"/>
      <c r="M33" s="31"/>
    </row>
    <row r="34" spans="1:13" s="25" customFormat="1" ht="21.75" thickBot="1" x14ac:dyDescent="0.4">
      <c r="A34" s="24"/>
      <c r="B34" s="54" t="s">
        <v>9</v>
      </c>
      <c r="C34" s="54"/>
      <c r="D34" s="54"/>
      <c r="E34" s="54"/>
      <c r="F34" s="54"/>
      <c r="G34" s="54"/>
      <c r="H34" s="54"/>
      <c r="I34" s="54"/>
      <c r="J34" s="54"/>
      <c r="K34" s="54"/>
      <c r="M34" s="31"/>
    </row>
    <row r="35" spans="1:13" s="25" customFormat="1" ht="21.75" thickBot="1" x14ac:dyDescent="0.4">
      <c r="A35" s="24"/>
      <c r="B35" s="26">
        <v>6</v>
      </c>
      <c r="C35" s="51" t="str">
        <f ca="1">IF(ISBLANK(INDIRECT(ADDRESS(B35*2+2,3))),"",INDIRECT(ADDRESS(B35*2+2,3)))</f>
        <v>Данилов</v>
      </c>
      <c r="D35" s="51"/>
      <c r="E35" s="52"/>
      <c r="F35" s="27">
        <v>13</v>
      </c>
      <c r="G35" s="28">
        <v>3</v>
      </c>
      <c r="H35" s="53" t="str">
        <f ca="1">IF(ISBLANK(INDIRECT(ADDRESS(K35*2+2,3))),"",INDIRECT(ADDRESS(K35*2+2,3)))</f>
        <v>Малютин</v>
      </c>
      <c r="I35" s="51"/>
      <c r="J35" s="51"/>
      <c r="K35" s="26">
        <v>5</v>
      </c>
      <c r="L35" s="29" t="s">
        <v>6</v>
      </c>
      <c r="M35" s="30"/>
    </row>
    <row r="36" spans="1:13" s="25" customFormat="1" ht="21.75" thickBot="1" x14ac:dyDescent="0.4">
      <c r="A36" s="24"/>
      <c r="B36" s="26">
        <v>1</v>
      </c>
      <c r="C36" s="51" t="str">
        <f ca="1">IF(ISBLANK(INDIRECT(ADDRESS(B36*2+2,3))),"",INDIRECT(ADDRESS(B36*2+2,3)))</f>
        <v>Воронов</v>
      </c>
      <c r="D36" s="51"/>
      <c r="E36" s="52"/>
      <c r="F36" s="27">
        <v>13</v>
      </c>
      <c r="G36" s="28">
        <v>1</v>
      </c>
      <c r="H36" s="53" t="str">
        <f ca="1">IF(ISBLANK(INDIRECT(ADDRESS(K36*2+2,3))),"",INDIRECT(ADDRESS(K36*2+2,3)))</f>
        <v>Мишина</v>
      </c>
      <c r="I36" s="51"/>
      <c r="J36" s="51"/>
      <c r="K36" s="26">
        <v>4</v>
      </c>
      <c r="L36" s="29" t="s">
        <v>6</v>
      </c>
      <c r="M36" s="30"/>
    </row>
    <row r="37" spans="1:13" s="25" customFormat="1" ht="21.75" thickBot="1" x14ac:dyDescent="0.4">
      <c r="A37" s="24"/>
      <c r="B37" s="26">
        <v>2</v>
      </c>
      <c r="C37" s="51" t="str">
        <f ca="1">IF(ISBLANK(INDIRECT(ADDRESS(B37*2+2,3))),"",INDIRECT(ADDRESS(B37*2+2,3)))</f>
        <v>Филатов</v>
      </c>
      <c r="D37" s="51"/>
      <c r="E37" s="52"/>
      <c r="F37" s="27">
        <v>6</v>
      </c>
      <c r="G37" s="28">
        <v>13</v>
      </c>
      <c r="H37" s="53" t="str">
        <f ca="1">IF(ISBLANK(INDIRECT(ADDRESS(K37*2+2,3))),"",INDIRECT(ADDRESS(K37*2+2,3)))</f>
        <v>Тихонов</v>
      </c>
      <c r="I37" s="51"/>
      <c r="J37" s="51"/>
      <c r="K37" s="26">
        <v>3</v>
      </c>
      <c r="L37" s="29" t="s">
        <v>6</v>
      </c>
      <c r="M37" s="30"/>
    </row>
    <row r="38" spans="1:13" s="25" customFormat="1" ht="21" x14ac:dyDescent="0.35">
      <c r="A38" s="24"/>
      <c r="M38" s="31"/>
    </row>
    <row r="39" spans="1:13" s="25" customFormat="1" ht="21.75" thickBot="1" x14ac:dyDescent="0.4">
      <c r="A39" s="24"/>
      <c r="B39" s="54" t="s">
        <v>10</v>
      </c>
      <c r="C39" s="54"/>
      <c r="D39" s="54"/>
      <c r="E39" s="54"/>
      <c r="F39" s="54"/>
      <c r="G39" s="54"/>
      <c r="H39" s="54"/>
      <c r="I39" s="54"/>
      <c r="J39" s="54"/>
      <c r="K39" s="54"/>
      <c r="M39" s="31"/>
    </row>
    <row r="40" spans="1:13" s="25" customFormat="1" ht="21.75" thickBot="1" x14ac:dyDescent="0.4">
      <c r="A40" s="24"/>
      <c r="B40" s="26">
        <v>3</v>
      </c>
      <c r="C40" s="51" t="str">
        <f ca="1">IF(ISBLANK(INDIRECT(ADDRESS(B40*2+2,3))),"",INDIRECT(ADDRESS(B40*2+2,3)))</f>
        <v>Тихонов</v>
      </c>
      <c r="D40" s="51"/>
      <c r="E40" s="52"/>
      <c r="F40" s="27">
        <v>13</v>
      </c>
      <c r="G40" s="28">
        <v>3</v>
      </c>
      <c r="H40" s="53" t="str">
        <f ca="1">IF(ISBLANK(INDIRECT(ADDRESS(K40*2+2,3))),"",INDIRECT(ADDRESS(K40*2+2,3)))</f>
        <v>Данилов</v>
      </c>
      <c r="I40" s="51"/>
      <c r="J40" s="51"/>
      <c r="K40" s="26">
        <v>6</v>
      </c>
      <c r="L40" s="29" t="s">
        <v>6</v>
      </c>
      <c r="M40" s="30"/>
    </row>
    <row r="41" spans="1:13" s="25" customFormat="1" ht="21.75" thickBot="1" x14ac:dyDescent="0.4">
      <c r="A41" s="24"/>
      <c r="B41" s="26">
        <v>4</v>
      </c>
      <c r="C41" s="51" t="str">
        <f ca="1">IF(ISBLANK(INDIRECT(ADDRESS(B41*2+2,3))),"",INDIRECT(ADDRESS(B41*2+2,3)))</f>
        <v>Мишина</v>
      </c>
      <c r="D41" s="51"/>
      <c r="E41" s="52"/>
      <c r="F41" s="27">
        <v>6</v>
      </c>
      <c r="G41" s="28">
        <v>13</v>
      </c>
      <c r="H41" s="53" t="str">
        <f ca="1">IF(ISBLANK(INDIRECT(ADDRESS(K41*2+2,3))),"",INDIRECT(ADDRESS(K41*2+2,3)))</f>
        <v>Филатов</v>
      </c>
      <c r="I41" s="51"/>
      <c r="J41" s="51"/>
      <c r="K41" s="26">
        <v>2</v>
      </c>
      <c r="L41" s="29" t="s">
        <v>6</v>
      </c>
      <c r="M41" s="30"/>
    </row>
    <row r="42" spans="1:13" s="25" customFormat="1" ht="21.75" thickBot="1" x14ac:dyDescent="0.4">
      <c r="A42" s="24"/>
      <c r="B42" s="26">
        <v>5</v>
      </c>
      <c r="C42" s="51" t="str">
        <f ca="1">IF(ISBLANK(INDIRECT(ADDRESS(B42*2+2,3))),"",INDIRECT(ADDRESS(B42*2+2,3)))</f>
        <v>Малютин</v>
      </c>
      <c r="D42" s="51"/>
      <c r="E42" s="52"/>
      <c r="F42" s="27">
        <v>3</v>
      </c>
      <c r="G42" s="28">
        <v>13</v>
      </c>
      <c r="H42" s="53" t="str">
        <f ca="1">IF(ISBLANK(INDIRECT(ADDRESS(K42*2+2,3))),"",INDIRECT(ADDRESS(K42*2+2,3)))</f>
        <v>Воронов</v>
      </c>
      <c r="I42" s="51"/>
      <c r="J42" s="51"/>
      <c r="K42" s="26">
        <v>1</v>
      </c>
      <c r="L42" s="29" t="s">
        <v>6</v>
      </c>
      <c r="M42" s="30"/>
    </row>
  </sheetData>
  <mergeCells count="61">
    <mergeCell ref="N4:N5"/>
    <mergeCell ref="B1:K1"/>
    <mergeCell ref="C3:E3"/>
    <mergeCell ref="B4:B5"/>
    <mergeCell ref="C4:E5"/>
    <mergeCell ref="L4:L5"/>
    <mergeCell ref="B6:B7"/>
    <mergeCell ref="C6:E7"/>
    <mergeCell ref="L6:L7"/>
    <mergeCell ref="N6:N7"/>
    <mergeCell ref="B8:B9"/>
    <mergeCell ref="C8:E9"/>
    <mergeCell ref="L8:L9"/>
    <mergeCell ref="N8:N9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</mergeCells>
  <pageMargins left="0.25" right="0.25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K17" sqref="K17"/>
    </sheetView>
  </sheetViews>
  <sheetFormatPr defaultRowHeight="15" x14ac:dyDescent="0.25"/>
  <cols>
    <col min="1" max="1" width="4" style="47" customWidth="1"/>
    <col min="2" max="15" width="10.28515625" customWidth="1"/>
  </cols>
  <sheetData>
    <row r="1" spans="2:15" ht="31.5" x14ac:dyDescent="0.25">
      <c r="B1" s="70" t="s">
        <v>68</v>
      </c>
      <c r="C1" s="70"/>
      <c r="D1" s="70"/>
      <c r="E1" s="70"/>
      <c r="F1" s="70"/>
      <c r="G1" s="70"/>
      <c r="H1" s="70"/>
      <c r="I1" s="70"/>
      <c r="J1" s="70"/>
      <c r="K1" s="70"/>
    </row>
    <row r="2" spans="2:15" ht="15.75" thickBot="1" x14ac:dyDescent="0.3"/>
    <row r="3" spans="2:15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5" t="s">
        <v>1</v>
      </c>
      <c r="M3" s="3" t="s">
        <v>2</v>
      </c>
      <c r="N3" s="6" t="s">
        <v>3</v>
      </c>
    </row>
    <row r="4" spans="2:15" ht="21" x14ac:dyDescent="0.25">
      <c r="B4" s="74">
        <v>1</v>
      </c>
      <c r="C4" s="75" t="s">
        <v>50</v>
      </c>
      <c r="D4" s="76"/>
      <c r="E4" s="77"/>
      <c r="F4" s="7" t="s">
        <v>4</v>
      </c>
      <c r="G4" s="8" t="str">
        <f ca="1">INDIRECT(ADDRESS(27,6))&amp;":"&amp;INDIRECT(ADDRESS(27,7))</f>
        <v>13:5</v>
      </c>
      <c r="H4" s="8" t="str">
        <f ca="1">INDIRECT(ADDRESS(31,7))&amp;":"&amp;INDIRECT(ADDRESS(31,6))</f>
        <v>10:12</v>
      </c>
      <c r="I4" s="8" t="str">
        <f ca="1">INDIRECT(ADDRESS(36,6))&amp;":"&amp;INDIRECT(ADDRESS(36,7))</f>
        <v>2:11</v>
      </c>
      <c r="J4" s="8" t="str">
        <f ca="1">INDIRECT(ADDRESS(42,7))&amp;":"&amp;INDIRECT(ADDRESS(42,6))</f>
        <v>:</v>
      </c>
      <c r="K4" s="9" t="str">
        <f ca="1">INDIRECT(ADDRESS(20,6))&amp;":"&amp;INDIRECT(ADDRESS(20,7))</f>
        <v>13:5</v>
      </c>
      <c r="L4" s="78">
        <f ca="1">IF(COUNT(F5:K5)=0,"",COUNTIF(F5:K5,"&gt;0")+0.5*COUNTIF(F5:K5,0))</f>
        <v>2</v>
      </c>
      <c r="M4" s="10">
        <v>-1</v>
      </c>
      <c r="N4" s="69">
        <v>3</v>
      </c>
    </row>
    <row r="5" spans="2:15" ht="21" x14ac:dyDescent="0.25">
      <c r="B5" s="67"/>
      <c r="C5" s="57"/>
      <c r="D5" s="58"/>
      <c r="E5" s="59"/>
      <c r="F5" s="11" t="s">
        <v>4</v>
      </c>
      <c r="G5" s="12">
        <f ca="1">IF(LEN(INDIRECT(ADDRESS(ROW()-1, COLUMN())))=1,"",INDIRECT(ADDRESS(27,6))-INDIRECT(ADDRESS(27,7)))</f>
        <v>8</v>
      </c>
      <c r="H5" s="12">
        <f ca="1">IF(LEN(INDIRECT(ADDRESS(ROW()-1, COLUMN())))=1,"",INDIRECT(ADDRESS(31,7))-INDIRECT(ADDRESS(31,6)))</f>
        <v>-2</v>
      </c>
      <c r="I5" s="12">
        <f ca="1">IF(LEN(INDIRECT(ADDRESS(ROW()-1, COLUMN())))=1,"",INDIRECT(ADDRESS(36,6))-INDIRECT(ADDRESS(36,7)))</f>
        <v>-9</v>
      </c>
      <c r="J5" s="12" t="str">
        <f ca="1">IF(LEN(INDIRECT(ADDRESS(ROW()-1, COLUMN())))=1,"",INDIRECT(ADDRESS(42,7))-INDIRECT(ADDRESS(42,6)))</f>
        <v/>
      </c>
      <c r="K5" s="13">
        <f ca="1">IF(LEN(INDIRECT(ADDRESS(ROW()-1, COLUMN())))=1,"",INDIRECT(ADDRESS(20,6))-INDIRECT(ADDRESS(20,7)))</f>
        <v>8</v>
      </c>
      <c r="L5" s="63"/>
      <c r="M5" s="12">
        <f ca="1">IF(COUNT(F5:K5)=0,"",SUM(F5:K5))</f>
        <v>5</v>
      </c>
      <c r="N5" s="68"/>
    </row>
    <row r="6" spans="2:15" ht="21" x14ac:dyDescent="0.25">
      <c r="B6" s="55">
        <v>2</v>
      </c>
      <c r="C6" s="57" t="s">
        <v>66</v>
      </c>
      <c r="D6" s="58"/>
      <c r="E6" s="59"/>
      <c r="F6" s="14" t="str">
        <f ca="1">INDIRECT(ADDRESS(27,7))&amp;":"&amp;INDIRECT(ADDRESS(27,6))</f>
        <v>5:13</v>
      </c>
      <c r="G6" s="15" t="s">
        <v>4</v>
      </c>
      <c r="H6" s="16" t="str">
        <f ca="1">INDIRECT(ADDRESS(37,6))&amp;":"&amp;INDIRECT(ADDRESS(37,7))</f>
        <v>2:13</v>
      </c>
      <c r="I6" s="16" t="str">
        <f ca="1">INDIRECT(ADDRESS(41,7))&amp;":"&amp;INDIRECT(ADDRESS(41,6))</f>
        <v>10:8</v>
      </c>
      <c r="J6" s="16" t="str">
        <f ca="1">INDIRECT(ADDRESS(21,6))&amp;":"&amp;INDIRECT(ADDRESS(21,7))</f>
        <v>:</v>
      </c>
      <c r="K6" s="17" t="str">
        <f ca="1">INDIRECT(ADDRESS(30,6))&amp;":"&amp;INDIRECT(ADDRESS(30,7))</f>
        <v>13:5</v>
      </c>
      <c r="L6" s="63">
        <f ca="1">IF(COUNT(F7:K7)=0,"",COUNTIF(F7:K7,"&gt;0")+0.5*COUNTIF(F7:K7,0))</f>
        <v>2</v>
      </c>
      <c r="M6" s="12">
        <v>-6</v>
      </c>
      <c r="N6" s="65">
        <v>4</v>
      </c>
    </row>
    <row r="7" spans="2:15" ht="21" x14ac:dyDescent="0.25">
      <c r="B7" s="67"/>
      <c r="C7" s="57"/>
      <c r="D7" s="58"/>
      <c r="E7" s="59"/>
      <c r="F7" s="18">
        <f ca="1">IF(LEN(INDIRECT(ADDRESS(ROW()-1, COLUMN())))=1,"",INDIRECT(ADDRESS(27,7))-INDIRECT(ADDRESS(27,6)))</f>
        <v>-8</v>
      </c>
      <c r="G7" s="19" t="s">
        <v>4</v>
      </c>
      <c r="H7" s="12">
        <f ca="1">IF(LEN(INDIRECT(ADDRESS(ROW()-1, COLUMN())))=1,"",INDIRECT(ADDRESS(37,6))-INDIRECT(ADDRESS(37,7)))</f>
        <v>-11</v>
      </c>
      <c r="I7" s="12">
        <f ca="1">IF(LEN(INDIRECT(ADDRESS(ROW()-1, COLUMN())))=1,"",INDIRECT(ADDRESS(41,7))-INDIRECT(ADDRESS(41,6)))</f>
        <v>2</v>
      </c>
      <c r="J7" s="12" t="str">
        <f ca="1">IF(LEN(INDIRECT(ADDRESS(ROW()-1, COLUMN())))=1,"",INDIRECT(ADDRESS(21,6))-INDIRECT(ADDRESS(21,7)))</f>
        <v/>
      </c>
      <c r="K7" s="13">
        <f ca="1">IF(LEN(INDIRECT(ADDRESS(ROW()-1, COLUMN())))=1,"",INDIRECT(ADDRESS(30,6))-INDIRECT(ADDRESS(30,7)))</f>
        <v>8</v>
      </c>
      <c r="L7" s="63"/>
      <c r="M7" s="12">
        <f ca="1">IF(COUNT(F7:K7)=0,"",SUM(F7:K7))</f>
        <v>-9</v>
      </c>
      <c r="N7" s="68"/>
    </row>
    <row r="8" spans="2:15" ht="21" x14ac:dyDescent="0.25">
      <c r="B8" s="55">
        <v>3</v>
      </c>
      <c r="C8" s="92" t="s">
        <v>24</v>
      </c>
      <c r="D8" s="93"/>
      <c r="E8" s="94"/>
      <c r="F8" s="14" t="str">
        <f ca="1">INDIRECT(ADDRESS(31,6))&amp;":"&amp;INDIRECT(ADDRESS(31,7))</f>
        <v>12:10</v>
      </c>
      <c r="G8" s="16" t="str">
        <f ca="1">INDIRECT(ADDRESS(37,7))&amp;":"&amp;INDIRECT(ADDRESS(37,6))</f>
        <v>13:2</v>
      </c>
      <c r="H8" s="15" t="s">
        <v>4</v>
      </c>
      <c r="I8" s="16" t="str">
        <f ca="1">INDIRECT(ADDRESS(22,6))&amp;":"&amp;INDIRECT(ADDRESS(22,7))</f>
        <v>5:13</v>
      </c>
      <c r="J8" s="16" t="str">
        <f ca="1">INDIRECT(ADDRESS(26,7))&amp;":"&amp;INDIRECT(ADDRESS(26,6))</f>
        <v>:</v>
      </c>
      <c r="K8" s="17" t="str">
        <f ca="1">INDIRECT(ADDRESS(40,6))&amp;":"&amp;INDIRECT(ADDRESS(40,7))</f>
        <v>12:10</v>
      </c>
      <c r="L8" s="63">
        <f ca="1">IF(COUNT(F9:K9)=0,"",COUNTIF(F9:K9,"&gt;0")+0.5*COUNTIF(F9:K9,0))</f>
        <v>3</v>
      </c>
      <c r="M8" s="12"/>
      <c r="N8" s="65">
        <v>1</v>
      </c>
    </row>
    <row r="9" spans="2:15" ht="21" x14ac:dyDescent="0.25">
      <c r="B9" s="67"/>
      <c r="C9" s="92"/>
      <c r="D9" s="93"/>
      <c r="E9" s="94"/>
      <c r="F9" s="18">
        <f ca="1">IF(LEN(INDIRECT(ADDRESS(ROW()-1, COLUMN())))=1,"",INDIRECT(ADDRESS(31,6))-INDIRECT(ADDRESS(31,7)))</f>
        <v>2</v>
      </c>
      <c r="G9" s="12">
        <f ca="1">IF(LEN(INDIRECT(ADDRESS(ROW()-1, COLUMN())))=1,"",INDIRECT(ADDRESS(37,7))-INDIRECT(ADDRESS(37,6)))</f>
        <v>11</v>
      </c>
      <c r="H9" s="19" t="s">
        <v>4</v>
      </c>
      <c r="I9" s="12">
        <f ca="1">IF(LEN(INDIRECT(ADDRESS(ROW()-1, COLUMN())))=1,"",INDIRECT(ADDRESS(22,6))-INDIRECT(ADDRESS(22,7)))</f>
        <v>-8</v>
      </c>
      <c r="J9" s="12" t="str">
        <f ca="1">IF(LEN(INDIRECT(ADDRESS(ROW()-1, COLUMN())))=1,"",INDIRECT(ADDRESS(26,7))-INDIRECT(ADDRESS(26,6)))</f>
        <v/>
      </c>
      <c r="K9" s="13">
        <f ca="1">IF(LEN(INDIRECT(ADDRESS(ROW()-1, COLUMN())))=1,"",INDIRECT(ADDRESS(40,6))-INDIRECT(ADDRESS(40,7)))</f>
        <v>2</v>
      </c>
      <c r="L9" s="63"/>
      <c r="M9" s="12">
        <f ca="1">IF(COUNT(F9:K9)=0,"",SUM(F9:K9))</f>
        <v>7</v>
      </c>
      <c r="N9" s="68"/>
    </row>
    <row r="10" spans="2:15" ht="21" x14ac:dyDescent="0.25">
      <c r="B10" s="55">
        <v>4</v>
      </c>
      <c r="C10" s="92" t="s">
        <v>36</v>
      </c>
      <c r="D10" s="93"/>
      <c r="E10" s="94"/>
      <c r="F10" s="14" t="str">
        <f ca="1">INDIRECT(ADDRESS(36,7))&amp;":"&amp;INDIRECT(ADDRESS(36,6))</f>
        <v>11:2</v>
      </c>
      <c r="G10" s="16" t="str">
        <f ca="1">INDIRECT(ADDRESS(41,6))&amp;":"&amp;INDIRECT(ADDRESS(41,7))</f>
        <v>8:10</v>
      </c>
      <c r="H10" s="16" t="str">
        <f ca="1">INDIRECT(ADDRESS(22,7))&amp;":"&amp;INDIRECT(ADDRESS(22,6))</f>
        <v>13:5</v>
      </c>
      <c r="I10" s="15" t="s">
        <v>4</v>
      </c>
      <c r="J10" s="16" t="str">
        <f ca="1">INDIRECT(ADDRESS(32,6))&amp;":"&amp;INDIRECT(ADDRESS(32,7))</f>
        <v>:</v>
      </c>
      <c r="K10" s="17" t="str">
        <f ca="1">INDIRECT(ADDRESS(25,7))&amp;":"&amp;INDIRECT(ADDRESS(25,6))</f>
        <v>4:13</v>
      </c>
      <c r="L10" s="63">
        <f ca="1">IF(COUNT(F11:K11)=0,"",COUNTIF(F11:K11,"&gt;0")+0.5*COUNTIF(F11:K11,0))</f>
        <v>2</v>
      </c>
      <c r="M10" s="12">
        <v>7</v>
      </c>
      <c r="N10" s="65">
        <v>2</v>
      </c>
    </row>
    <row r="11" spans="2:15" ht="21" x14ac:dyDescent="0.25">
      <c r="B11" s="67"/>
      <c r="C11" s="92"/>
      <c r="D11" s="93"/>
      <c r="E11" s="94"/>
      <c r="F11" s="18">
        <f ca="1">IF(LEN(INDIRECT(ADDRESS(ROW()-1, COLUMN())))=1,"",INDIRECT(ADDRESS(36,7))-INDIRECT(ADDRESS(36,6)))</f>
        <v>9</v>
      </c>
      <c r="G11" s="12">
        <f ca="1">IF(LEN(INDIRECT(ADDRESS(ROW()-1, COLUMN())))=1,"",INDIRECT(ADDRESS(41,6))-INDIRECT(ADDRESS(41,7)))</f>
        <v>-2</v>
      </c>
      <c r="H11" s="12">
        <f ca="1">IF(LEN(INDIRECT(ADDRESS(ROW()-1, COLUMN())))=1,"",INDIRECT(ADDRESS(22,7))-INDIRECT(ADDRESS(22,6)))</f>
        <v>8</v>
      </c>
      <c r="I11" s="19" t="s">
        <v>4</v>
      </c>
      <c r="J11" s="12" t="str">
        <f ca="1">IF(LEN(INDIRECT(ADDRESS(ROW()-1, COLUMN())))=1,"",INDIRECT(ADDRESS(32,6))-INDIRECT(ADDRESS(32,7)))</f>
        <v/>
      </c>
      <c r="K11" s="13">
        <f ca="1">IF(LEN(INDIRECT(ADDRESS(ROW()-1, COLUMN())))=1,"",INDIRECT(ADDRESS(25,7))-INDIRECT(ADDRESS(25,6)))</f>
        <v>-9</v>
      </c>
      <c r="L11" s="63"/>
      <c r="M11" s="12">
        <f ca="1">IF(COUNT(F11:K11)=0,"",SUM(F11:K11))</f>
        <v>6</v>
      </c>
      <c r="N11" s="68"/>
    </row>
    <row r="12" spans="2:15" ht="21" x14ac:dyDescent="0.25">
      <c r="B12" s="55">
        <v>5</v>
      </c>
      <c r="C12" s="57" t="s">
        <v>69</v>
      </c>
      <c r="D12" s="58"/>
      <c r="E12" s="59"/>
      <c r="F12" s="14" t="str">
        <f ca="1">INDIRECT(ADDRESS(42,6))&amp;":"&amp;INDIRECT(ADDRESS(42,7))</f>
        <v>:</v>
      </c>
      <c r="G12" s="16" t="str">
        <f ca="1">INDIRECT(ADDRESS(21,7))&amp;":"&amp;INDIRECT(ADDRESS(21,6))</f>
        <v>:</v>
      </c>
      <c r="H12" s="16" t="str">
        <f ca="1">INDIRECT(ADDRESS(26,6))&amp;":"&amp;INDIRECT(ADDRESS(26,7))</f>
        <v>:</v>
      </c>
      <c r="I12" s="16" t="str">
        <f ca="1">INDIRECT(ADDRESS(32,7))&amp;":"&amp;INDIRECT(ADDRESS(32,6))</f>
        <v>:</v>
      </c>
      <c r="J12" s="15" t="s">
        <v>4</v>
      </c>
      <c r="K12" s="17" t="str">
        <f ca="1">INDIRECT(ADDRESS(35,7))&amp;":"&amp;INDIRECT(ADDRESS(35,6))</f>
        <v>:</v>
      </c>
      <c r="L12" s="63" t="str">
        <f ca="1">IF(COUNT(F13:K13)=0,"",COUNTIF(F13:K13,"&gt;0")+0.5*COUNTIF(F13:K13,0))</f>
        <v/>
      </c>
      <c r="M12" s="12"/>
      <c r="N12" s="65"/>
    </row>
    <row r="13" spans="2:15" ht="21" x14ac:dyDescent="0.25">
      <c r="B13" s="67"/>
      <c r="C13" s="57"/>
      <c r="D13" s="58"/>
      <c r="E13" s="59"/>
      <c r="F13" s="18" t="str">
        <f ca="1">IF(LEN(INDIRECT(ADDRESS(ROW()-1, COLUMN())))=1,"",INDIRECT(ADDRESS(42,6))-INDIRECT(ADDRESS(42,7)))</f>
        <v/>
      </c>
      <c r="G13" s="12" t="str">
        <f ca="1">IF(LEN(INDIRECT(ADDRESS(ROW()-1, COLUMN())))=1,"",INDIRECT(ADDRESS(21,7))-INDIRECT(ADDRESS(21,6)))</f>
        <v/>
      </c>
      <c r="H13" s="12" t="str">
        <f ca="1">IF(LEN(INDIRECT(ADDRESS(ROW()-1, COLUMN())))=1,"",INDIRECT(ADDRESS(26,6))-INDIRECT(ADDRESS(26,7)))</f>
        <v/>
      </c>
      <c r="I13" s="12" t="str">
        <f ca="1">IF(LEN(INDIRECT(ADDRESS(ROW()-1, COLUMN())))=1,"",INDIRECT(ADDRESS(32,7))-INDIRECT(ADDRESS(32,6)))</f>
        <v/>
      </c>
      <c r="J13" s="19" t="s">
        <v>4</v>
      </c>
      <c r="K13" s="13" t="str">
        <f ca="1">IF(LEN(INDIRECT(ADDRESS(ROW()-1, COLUMN())))=1,"",INDIRECT(ADDRESS(35,7))-INDIRECT(ADDRESS(35,6)))</f>
        <v/>
      </c>
      <c r="L13" s="63"/>
      <c r="M13" s="12" t="str">
        <f ca="1">IF(COUNT(F13:K13)=0,"",SUM(F13:K13))</f>
        <v/>
      </c>
      <c r="N13" s="68"/>
      <c r="O13" t="s">
        <v>70</v>
      </c>
    </row>
    <row r="14" spans="2:15" ht="21" x14ac:dyDescent="0.25">
      <c r="B14" s="55">
        <v>6</v>
      </c>
      <c r="C14" s="57" t="s">
        <v>53</v>
      </c>
      <c r="D14" s="58"/>
      <c r="E14" s="59"/>
      <c r="F14" s="14" t="str">
        <f ca="1">INDIRECT(ADDRESS(20,7))&amp;":"&amp;INDIRECT(ADDRESS(20,6))</f>
        <v>5:13</v>
      </c>
      <c r="G14" s="16" t="str">
        <f ca="1">INDIRECT(ADDRESS(30,7))&amp;":"&amp;INDIRECT(ADDRESS(30,6))</f>
        <v>5:13</v>
      </c>
      <c r="H14" s="16" t="str">
        <f ca="1">INDIRECT(ADDRESS(40,7))&amp;":"&amp;INDIRECT(ADDRESS(40,6))</f>
        <v>10:12</v>
      </c>
      <c r="I14" s="16" t="str">
        <f ca="1">INDIRECT(ADDRESS(25,6))&amp;":"&amp;INDIRECT(ADDRESS(25,7))</f>
        <v>13:4</v>
      </c>
      <c r="J14" s="16" t="str">
        <f ca="1">INDIRECT(ADDRESS(35,6))&amp;":"&amp;INDIRECT(ADDRESS(35,7))</f>
        <v>:</v>
      </c>
      <c r="K14" s="20" t="s">
        <v>4</v>
      </c>
      <c r="L14" s="63">
        <f ca="1">IF(COUNT(F15:K15)=0,"",COUNTIF(F15:K15,"&gt;0")+0.5*COUNTIF(F15:K15,0))</f>
        <v>1</v>
      </c>
      <c r="M14" s="12"/>
      <c r="N14" s="65">
        <v>5</v>
      </c>
    </row>
    <row r="15" spans="2:15" ht="21.75" thickBot="1" x14ac:dyDescent="0.3">
      <c r="B15" s="56"/>
      <c r="C15" s="60"/>
      <c r="D15" s="61"/>
      <c r="E15" s="62"/>
      <c r="F15" s="21">
        <f ca="1">IF(LEN(INDIRECT(ADDRESS(ROW()-1, COLUMN())))=1,"",INDIRECT(ADDRESS(20,7))-INDIRECT(ADDRESS(20,6)))</f>
        <v>-8</v>
      </c>
      <c r="G15" s="22">
        <f ca="1">IF(LEN(INDIRECT(ADDRESS(ROW()-1, COLUMN())))=1,"",INDIRECT(ADDRESS(30,7))-INDIRECT(ADDRESS(30,6)))</f>
        <v>-8</v>
      </c>
      <c r="H15" s="22">
        <f ca="1">IF(LEN(INDIRECT(ADDRESS(ROW()-1, COLUMN())))=1,"",INDIRECT(ADDRESS(40,7))-INDIRECT(ADDRESS(40,6)))</f>
        <v>-2</v>
      </c>
      <c r="I15" s="22">
        <f ca="1">IF(LEN(INDIRECT(ADDRESS(ROW()-1, COLUMN())))=1,"",INDIRECT(ADDRESS(25,6))-INDIRECT(ADDRESS(25,7)))</f>
        <v>9</v>
      </c>
      <c r="J15" s="22" t="str">
        <f ca="1">IF(LEN(INDIRECT(ADDRESS(ROW()-1, COLUMN())))=1,"",INDIRECT(ADDRESS(35,6))-INDIRECT(ADDRESS(35,7)))</f>
        <v/>
      </c>
      <c r="K15" s="23" t="s">
        <v>4</v>
      </c>
      <c r="L15" s="64"/>
      <c r="M15" s="22">
        <f ca="1">IF(COUNT(F15:K15)=0,"",SUM(F15:K15))</f>
        <v>-9</v>
      </c>
      <c r="N15" s="66"/>
    </row>
    <row r="19" spans="1:13" s="25" customFormat="1" ht="21.75" thickBot="1" x14ac:dyDescent="0.4">
      <c r="A19" s="24"/>
      <c r="B19" s="54" t="s">
        <v>5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3" s="25" customFormat="1" ht="21.75" thickBot="1" x14ac:dyDescent="0.4">
      <c r="A20" s="24"/>
      <c r="B20" s="26">
        <v>1</v>
      </c>
      <c r="C20" s="51" t="str">
        <f ca="1">IF(ISBLANK(INDIRECT(ADDRESS(B20*2+2,3))),"",INDIRECT(ADDRESS(B20*2+2,3)))</f>
        <v>Полякова</v>
      </c>
      <c r="D20" s="51"/>
      <c r="E20" s="52"/>
      <c r="F20" s="27">
        <v>13</v>
      </c>
      <c r="G20" s="28">
        <v>5</v>
      </c>
      <c r="H20" s="53" t="str">
        <f ca="1">IF(ISBLANK(INDIRECT(ADDRESS(K20*2+2,3))),"",INDIRECT(ADDRESS(K20*2+2,3)))</f>
        <v>Тарасов</v>
      </c>
      <c r="I20" s="51"/>
      <c r="J20" s="51"/>
      <c r="K20" s="26">
        <v>6</v>
      </c>
      <c r="L20" s="29" t="s">
        <v>6</v>
      </c>
      <c r="M20" s="46"/>
    </row>
    <row r="21" spans="1:13" s="25" customFormat="1" ht="21.75" thickBot="1" x14ac:dyDescent="0.4">
      <c r="A21" s="24"/>
      <c r="B21" s="26">
        <v>2</v>
      </c>
      <c r="C21" s="51" t="str">
        <f ca="1">IF(ISBLANK(INDIRECT(ADDRESS(B21*2+2,3))),"",INDIRECT(ADDRESS(B21*2+2,3)))</f>
        <v>Кусакина</v>
      </c>
      <c r="D21" s="51"/>
      <c r="E21" s="52"/>
      <c r="F21" s="27"/>
      <c r="G21" s="28"/>
      <c r="H21" s="53" t="str">
        <f ca="1">IF(ISBLANK(INDIRECT(ADDRESS(K21*2+2,3))),"",INDIRECT(ADDRESS(K21*2+2,3)))</f>
        <v xml:space="preserve">Дубовицкий </v>
      </c>
      <c r="I21" s="51"/>
      <c r="J21" s="51"/>
      <c r="K21" s="26">
        <v>5</v>
      </c>
      <c r="L21" s="29" t="s">
        <v>6</v>
      </c>
      <c r="M21" s="46"/>
    </row>
    <row r="22" spans="1:13" s="25" customFormat="1" ht="21.75" thickBot="1" x14ac:dyDescent="0.4">
      <c r="A22" s="24"/>
      <c r="B22" s="26">
        <v>3</v>
      </c>
      <c r="C22" s="51" t="str">
        <f ca="1">IF(ISBLANK(INDIRECT(ADDRESS(B22*2+2,3))),"",INDIRECT(ADDRESS(B22*2+2,3)))</f>
        <v>Базарев</v>
      </c>
      <c r="D22" s="51"/>
      <c r="E22" s="52"/>
      <c r="F22" s="27">
        <v>5</v>
      </c>
      <c r="G22" s="28">
        <v>13</v>
      </c>
      <c r="H22" s="53" t="str">
        <f ca="1">IF(ISBLANK(INDIRECT(ADDRESS(K22*2+2,3))),"",INDIRECT(ADDRESS(K22*2+2,3)))</f>
        <v>Иванов</v>
      </c>
      <c r="I22" s="51"/>
      <c r="J22" s="51"/>
      <c r="K22" s="26">
        <v>4</v>
      </c>
      <c r="L22" s="29" t="s">
        <v>6</v>
      </c>
      <c r="M22" s="46"/>
    </row>
    <row r="23" spans="1:13" s="25" customFormat="1" ht="21" x14ac:dyDescent="0.35">
      <c r="A23" s="24"/>
      <c r="M23" s="31"/>
    </row>
    <row r="24" spans="1:13" s="25" customFormat="1" ht="21.75" thickBot="1" x14ac:dyDescent="0.4">
      <c r="A24" s="24"/>
      <c r="B24" s="54" t="s">
        <v>7</v>
      </c>
      <c r="C24" s="54"/>
      <c r="D24" s="54"/>
      <c r="E24" s="54"/>
      <c r="F24" s="54"/>
      <c r="G24" s="54"/>
      <c r="H24" s="54"/>
      <c r="I24" s="54"/>
      <c r="J24" s="54"/>
      <c r="K24" s="54"/>
      <c r="M24" s="31"/>
    </row>
    <row r="25" spans="1:13" s="25" customFormat="1" ht="21.75" thickBot="1" x14ac:dyDescent="0.4">
      <c r="A25" s="24"/>
      <c r="B25" s="26">
        <v>6</v>
      </c>
      <c r="C25" s="51" t="str">
        <f ca="1">IF(ISBLANK(INDIRECT(ADDRESS(B25*2+2,3))),"",INDIRECT(ADDRESS(B25*2+2,3)))</f>
        <v>Тарасов</v>
      </c>
      <c r="D25" s="51"/>
      <c r="E25" s="52"/>
      <c r="F25" s="27">
        <v>13</v>
      </c>
      <c r="G25" s="28">
        <v>4</v>
      </c>
      <c r="H25" s="53" t="str">
        <f ca="1">IF(ISBLANK(INDIRECT(ADDRESS(K25*2+2,3))),"",INDIRECT(ADDRESS(K25*2+2,3)))</f>
        <v>Иванов</v>
      </c>
      <c r="I25" s="51"/>
      <c r="J25" s="51"/>
      <c r="K25" s="26">
        <v>4</v>
      </c>
      <c r="L25" s="29" t="s">
        <v>6</v>
      </c>
      <c r="M25" s="46"/>
    </row>
    <row r="26" spans="1:13" s="25" customFormat="1" ht="21.75" thickBot="1" x14ac:dyDescent="0.4">
      <c r="A26" s="24"/>
      <c r="B26" s="26">
        <v>5</v>
      </c>
      <c r="C26" s="51" t="str">
        <f ca="1">IF(ISBLANK(INDIRECT(ADDRESS(B26*2+2,3))),"",INDIRECT(ADDRESS(B26*2+2,3)))</f>
        <v xml:space="preserve">Дубовицкий </v>
      </c>
      <c r="D26" s="51"/>
      <c r="E26" s="52"/>
      <c r="F26" s="27"/>
      <c r="G26" s="28"/>
      <c r="H26" s="53" t="str">
        <f ca="1">IF(ISBLANK(INDIRECT(ADDRESS(K26*2+2,3))),"",INDIRECT(ADDRESS(K26*2+2,3)))</f>
        <v>Базарев</v>
      </c>
      <c r="I26" s="51"/>
      <c r="J26" s="51"/>
      <c r="K26" s="26">
        <v>3</v>
      </c>
      <c r="L26" s="29" t="s">
        <v>6</v>
      </c>
      <c r="M26" s="46"/>
    </row>
    <row r="27" spans="1:13" s="25" customFormat="1" ht="21.75" thickBot="1" x14ac:dyDescent="0.4">
      <c r="A27" s="24"/>
      <c r="B27" s="26">
        <v>1</v>
      </c>
      <c r="C27" s="51" t="str">
        <f ca="1">IF(ISBLANK(INDIRECT(ADDRESS(B27*2+2,3))),"",INDIRECT(ADDRESS(B27*2+2,3)))</f>
        <v>Полякова</v>
      </c>
      <c r="D27" s="51"/>
      <c r="E27" s="52"/>
      <c r="F27" s="27">
        <v>13</v>
      </c>
      <c r="G27" s="28">
        <v>5</v>
      </c>
      <c r="H27" s="53" t="str">
        <f ca="1">IF(ISBLANK(INDIRECT(ADDRESS(K27*2+2,3))),"",INDIRECT(ADDRESS(K27*2+2,3)))</f>
        <v>Кусакина</v>
      </c>
      <c r="I27" s="51"/>
      <c r="J27" s="51"/>
      <c r="K27" s="26">
        <v>2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2</v>
      </c>
      <c r="C30" s="51" t="str">
        <f ca="1">IF(ISBLANK(INDIRECT(ADDRESS(B30*2+2,3))),"",INDIRECT(ADDRESS(B30*2+2,3)))</f>
        <v>Кусакина</v>
      </c>
      <c r="D30" s="51"/>
      <c r="E30" s="52"/>
      <c r="F30" s="27">
        <v>13</v>
      </c>
      <c r="G30" s="28">
        <v>5</v>
      </c>
      <c r="H30" s="53" t="str">
        <f ca="1">IF(ISBLANK(INDIRECT(ADDRESS(K30*2+2,3))),"",INDIRECT(ADDRESS(K30*2+2,3)))</f>
        <v>Тарасов</v>
      </c>
      <c r="I30" s="51"/>
      <c r="J30" s="51"/>
      <c r="K30" s="26">
        <v>6</v>
      </c>
      <c r="L30" s="29" t="s">
        <v>6</v>
      </c>
      <c r="M30" s="46"/>
    </row>
    <row r="31" spans="1:13" s="25" customFormat="1" ht="21.75" thickBot="1" x14ac:dyDescent="0.4">
      <c r="A31" s="24"/>
      <c r="B31" s="26">
        <v>3</v>
      </c>
      <c r="C31" s="51" t="str">
        <f ca="1">IF(ISBLANK(INDIRECT(ADDRESS(B31*2+2,3))),"",INDIRECT(ADDRESS(B31*2+2,3)))</f>
        <v>Базарев</v>
      </c>
      <c r="D31" s="51"/>
      <c r="E31" s="52"/>
      <c r="F31" s="27">
        <v>12</v>
      </c>
      <c r="G31" s="28">
        <v>10</v>
      </c>
      <c r="H31" s="53" t="str">
        <f ca="1">IF(ISBLANK(INDIRECT(ADDRESS(K31*2+2,3))),"",INDIRECT(ADDRESS(K31*2+2,3)))</f>
        <v>Полякова</v>
      </c>
      <c r="I31" s="51"/>
      <c r="J31" s="51"/>
      <c r="K31" s="26">
        <v>1</v>
      </c>
      <c r="L31" s="29" t="s">
        <v>6</v>
      </c>
      <c r="M31" s="46"/>
    </row>
    <row r="32" spans="1:13" s="25" customFormat="1" ht="21.75" thickBot="1" x14ac:dyDescent="0.4">
      <c r="A32" s="24"/>
      <c r="B32" s="26">
        <v>4</v>
      </c>
      <c r="C32" s="51" t="str">
        <f ca="1">IF(ISBLANK(INDIRECT(ADDRESS(B32*2+2,3))),"",INDIRECT(ADDRESS(B32*2+2,3)))</f>
        <v>Иванов</v>
      </c>
      <c r="D32" s="51"/>
      <c r="E32" s="52"/>
      <c r="F32" s="27"/>
      <c r="G32" s="28"/>
      <c r="H32" s="53" t="str">
        <f ca="1">IF(ISBLANK(INDIRECT(ADDRESS(K32*2+2,3))),"",INDIRECT(ADDRESS(K32*2+2,3)))</f>
        <v xml:space="preserve">Дубовицкий </v>
      </c>
      <c r="I32" s="51"/>
      <c r="J32" s="51"/>
      <c r="K32" s="26">
        <v>5</v>
      </c>
      <c r="L32" s="29" t="s">
        <v>6</v>
      </c>
      <c r="M32" s="46"/>
    </row>
    <row r="33" spans="1:13" s="25" customFormat="1" ht="21" x14ac:dyDescent="0.35">
      <c r="A33" s="24"/>
      <c r="M33" s="31"/>
    </row>
    <row r="34" spans="1:13" s="25" customFormat="1" ht="21.75" thickBot="1" x14ac:dyDescent="0.4">
      <c r="A34" s="24"/>
      <c r="B34" s="54" t="s">
        <v>9</v>
      </c>
      <c r="C34" s="54"/>
      <c r="D34" s="54"/>
      <c r="E34" s="54"/>
      <c r="F34" s="54"/>
      <c r="G34" s="54"/>
      <c r="H34" s="54"/>
      <c r="I34" s="54"/>
      <c r="J34" s="54"/>
      <c r="K34" s="54"/>
      <c r="M34" s="31"/>
    </row>
    <row r="35" spans="1:13" s="25" customFormat="1" ht="21.75" thickBot="1" x14ac:dyDescent="0.4">
      <c r="A35" s="24"/>
      <c r="B35" s="26">
        <v>6</v>
      </c>
      <c r="C35" s="51" t="str">
        <f ca="1">IF(ISBLANK(INDIRECT(ADDRESS(B35*2+2,3))),"",INDIRECT(ADDRESS(B35*2+2,3)))</f>
        <v>Тарасов</v>
      </c>
      <c r="D35" s="51"/>
      <c r="E35" s="52"/>
      <c r="F35" s="27"/>
      <c r="G35" s="28"/>
      <c r="H35" s="53" t="str">
        <f ca="1">IF(ISBLANK(INDIRECT(ADDRESS(K35*2+2,3))),"",INDIRECT(ADDRESS(K35*2+2,3)))</f>
        <v xml:space="preserve">Дубовицкий </v>
      </c>
      <c r="I35" s="51"/>
      <c r="J35" s="51"/>
      <c r="K35" s="26">
        <v>5</v>
      </c>
      <c r="L35" s="29" t="s">
        <v>6</v>
      </c>
      <c r="M35" s="46"/>
    </row>
    <row r="36" spans="1:13" s="25" customFormat="1" ht="21.75" thickBot="1" x14ac:dyDescent="0.4">
      <c r="A36" s="24"/>
      <c r="B36" s="26">
        <v>1</v>
      </c>
      <c r="C36" s="51" t="str">
        <f ca="1">IF(ISBLANK(INDIRECT(ADDRESS(B36*2+2,3))),"",INDIRECT(ADDRESS(B36*2+2,3)))</f>
        <v>Полякова</v>
      </c>
      <c r="D36" s="51"/>
      <c r="E36" s="52"/>
      <c r="F36" s="27">
        <v>2</v>
      </c>
      <c r="G36" s="28">
        <v>11</v>
      </c>
      <c r="H36" s="53" t="str">
        <f ca="1">IF(ISBLANK(INDIRECT(ADDRESS(K36*2+2,3))),"",INDIRECT(ADDRESS(K36*2+2,3)))</f>
        <v>Иванов</v>
      </c>
      <c r="I36" s="51"/>
      <c r="J36" s="51"/>
      <c r="K36" s="26">
        <v>4</v>
      </c>
      <c r="L36" s="29" t="s">
        <v>6</v>
      </c>
      <c r="M36" s="46"/>
    </row>
    <row r="37" spans="1:13" s="25" customFormat="1" ht="21.75" thickBot="1" x14ac:dyDescent="0.4">
      <c r="A37" s="24"/>
      <c r="B37" s="26">
        <v>2</v>
      </c>
      <c r="C37" s="51" t="str">
        <f ca="1">IF(ISBLANK(INDIRECT(ADDRESS(B37*2+2,3))),"",INDIRECT(ADDRESS(B37*2+2,3)))</f>
        <v>Кусакина</v>
      </c>
      <c r="D37" s="51"/>
      <c r="E37" s="52"/>
      <c r="F37" s="27">
        <v>2</v>
      </c>
      <c r="G37" s="28">
        <v>13</v>
      </c>
      <c r="H37" s="53" t="str">
        <f ca="1">IF(ISBLANK(INDIRECT(ADDRESS(K37*2+2,3))),"",INDIRECT(ADDRESS(K37*2+2,3)))</f>
        <v>Базарев</v>
      </c>
      <c r="I37" s="51"/>
      <c r="J37" s="51"/>
      <c r="K37" s="26">
        <v>3</v>
      </c>
      <c r="L37" s="29" t="s">
        <v>6</v>
      </c>
      <c r="M37" s="46"/>
    </row>
    <row r="38" spans="1:13" s="25" customFormat="1" ht="21" x14ac:dyDescent="0.35">
      <c r="A38" s="24"/>
      <c r="M38" s="31"/>
    </row>
    <row r="39" spans="1:13" s="25" customFormat="1" ht="21.75" thickBot="1" x14ac:dyDescent="0.4">
      <c r="A39" s="24"/>
      <c r="B39" s="54" t="s">
        <v>10</v>
      </c>
      <c r="C39" s="54"/>
      <c r="D39" s="54"/>
      <c r="E39" s="54"/>
      <c r="F39" s="54"/>
      <c r="G39" s="54"/>
      <c r="H39" s="54"/>
      <c r="I39" s="54"/>
      <c r="J39" s="54"/>
      <c r="K39" s="54"/>
      <c r="M39" s="31"/>
    </row>
    <row r="40" spans="1:13" s="25" customFormat="1" ht="21.75" thickBot="1" x14ac:dyDescent="0.4">
      <c r="A40" s="24"/>
      <c r="B40" s="26">
        <v>3</v>
      </c>
      <c r="C40" s="51" t="str">
        <f ca="1">IF(ISBLANK(INDIRECT(ADDRESS(B40*2+2,3))),"",INDIRECT(ADDRESS(B40*2+2,3)))</f>
        <v>Базарев</v>
      </c>
      <c r="D40" s="51"/>
      <c r="E40" s="52"/>
      <c r="F40" s="27">
        <v>12</v>
      </c>
      <c r="G40" s="28">
        <v>10</v>
      </c>
      <c r="H40" s="53" t="str">
        <f ca="1">IF(ISBLANK(INDIRECT(ADDRESS(K40*2+2,3))),"",INDIRECT(ADDRESS(K40*2+2,3)))</f>
        <v>Тарасов</v>
      </c>
      <c r="I40" s="51"/>
      <c r="J40" s="51"/>
      <c r="K40" s="26">
        <v>6</v>
      </c>
      <c r="L40" s="29" t="s">
        <v>6</v>
      </c>
      <c r="M40" s="46"/>
    </row>
    <row r="41" spans="1:13" s="25" customFormat="1" ht="21.75" thickBot="1" x14ac:dyDescent="0.4">
      <c r="A41" s="24"/>
      <c r="B41" s="26">
        <v>4</v>
      </c>
      <c r="C41" s="51" t="str">
        <f ca="1">IF(ISBLANK(INDIRECT(ADDRESS(B41*2+2,3))),"",INDIRECT(ADDRESS(B41*2+2,3)))</f>
        <v>Иванов</v>
      </c>
      <c r="D41" s="51"/>
      <c r="E41" s="52"/>
      <c r="F41" s="27">
        <v>8</v>
      </c>
      <c r="G41" s="28">
        <v>10</v>
      </c>
      <c r="H41" s="53" t="str">
        <f ca="1">IF(ISBLANK(INDIRECT(ADDRESS(K41*2+2,3))),"",INDIRECT(ADDRESS(K41*2+2,3)))</f>
        <v>Кусакина</v>
      </c>
      <c r="I41" s="51"/>
      <c r="J41" s="51"/>
      <c r="K41" s="26">
        <v>2</v>
      </c>
      <c r="L41" s="29" t="s">
        <v>6</v>
      </c>
      <c r="M41" s="46"/>
    </row>
    <row r="42" spans="1:13" s="25" customFormat="1" ht="21.75" thickBot="1" x14ac:dyDescent="0.4">
      <c r="A42" s="24"/>
      <c r="B42" s="26">
        <v>5</v>
      </c>
      <c r="C42" s="51" t="str">
        <f ca="1">IF(ISBLANK(INDIRECT(ADDRESS(B42*2+2,3))),"",INDIRECT(ADDRESS(B42*2+2,3)))</f>
        <v xml:space="preserve">Дубовицкий </v>
      </c>
      <c r="D42" s="51"/>
      <c r="E42" s="52"/>
      <c r="F42" s="27"/>
      <c r="G42" s="28"/>
      <c r="H42" s="53" t="str">
        <f ca="1">IF(ISBLANK(INDIRECT(ADDRESS(K42*2+2,3))),"",INDIRECT(ADDRESS(K42*2+2,3)))</f>
        <v>Полякова</v>
      </c>
      <c r="I42" s="51"/>
      <c r="J42" s="51"/>
      <c r="K42" s="26">
        <v>1</v>
      </c>
      <c r="L42" s="29" t="s">
        <v>6</v>
      </c>
      <c r="M42" s="46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1:E31"/>
    <mergeCell ref="H31:J31"/>
    <mergeCell ref="C32:E32"/>
    <mergeCell ref="H32:J32"/>
    <mergeCell ref="B34:K3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21:E21"/>
    <mergeCell ref="H21:J21"/>
    <mergeCell ref="C22:E22"/>
    <mergeCell ref="H22:J22"/>
    <mergeCell ref="B24:K24"/>
    <mergeCell ref="C25:E25"/>
    <mergeCell ref="H25:J25"/>
    <mergeCell ref="B14:B15"/>
    <mergeCell ref="C14:E15"/>
    <mergeCell ref="L14:L15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B1:K1"/>
    <mergeCell ref="C3:E3"/>
    <mergeCell ref="B4:B5"/>
    <mergeCell ref="C4:E5"/>
    <mergeCell ref="L4:L5"/>
    <mergeCell ref="N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P16" sqref="P16"/>
    </sheetView>
  </sheetViews>
  <sheetFormatPr defaultRowHeight="15" x14ac:dyDescent="0.25"/>
  <cols>
    <col min="1" max="1" width="4" style="47" customWidth="1"/>
    <col min="2" max="15" width="10.28515625" customWidth="1"/>
  </cols>
  <sheetData>
    <row r="1" spans="2:14" ht="31.5" x14ac:dyDescent="0.25">
      <c r="B1" s="70" t="s">
        <v>71</v>
      </c>
      <c r="C1" s="70"/>
      <c r="D1" s="70"/>
      <c r="E1" s="70"/>
      <c r="F1" s="70"/>
      <c r="G1" s="70"/>
      <c r="H1" s="70"/>
      <c r="I1" s="70"/>
      <c r="J1" s="70"/>
      <c r="K1" s="70"/>
    </row>
    <row r="2" spans="2:14" ht="15.75" thickBot="1" x14ac:dyDescent="0.3"/>
    <row r="3" spans="2:14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5" t="s">
        <v>1</v>
      </c>
      <c r="M3" s="3" t="s">
        <v>2</v>
      </c>
      <c r="N3" s="6" t="s">
        <v>3</v>
      </c>
    </row>
    <row r="4" spans="2:14" ht="21" x14ac:dyDescent="0.25">
      <c r="B4" s="74">
        <v>1</v>
      </c>
      <c r="C4" s="75" t="s">
        <v>32</v>
      </c>
      <c r="D4" s="76"/>
      <c r="E4" s="77"/>
      <c r="F4" s="7" t="s">
        <v>4</v>
      </c>
      <c r="G4" s="8" t="str">
        <f ca="1">INDIRECT(ADDRESS(27,6))&amp;":"&amp;INDIRECT(ADDRESS(27,7))</f>
        <v>3:13</v>
      </c>
      <c r="H4" s="8" t="str">
        <f ca="1">INDIRECT(ADDRESS(31,7))&amp;":"&amp;INDIRECT(ADDRESS(31,6))</f>
        <v>4:13</v>
      </c>
      <c r="I4" s="8" t="str">
        <f ca="1">INDIRECT(ADDRESS(36,6))&amp;":"&amp;INDIRECT(ADDRESS(36,7))</f>
        <v>13:7</v>
      </c>
      <c r="J4" s="8" t="str">
        <f ca="1">INDIRECT(ADDRESS(42,7))&amp;":"&amp;INDIRECT(ADDRESS(42,6))</f>
        <v>13:6</v>
      </c>
      <c r="K4" s="9" t="str">
        <f ca="1">INDIRECT(ADDRESS(20,6))&amp;":"&amp;INDIRECT(ADDRESS(20,7))</f>
        <v>7:13</v>
      </c>
      <c r="L4" s="78">
        <f ca="1">IF(COUNT(F5:K5)=0,"",COUNTIF(F5:K5,"&gt;0")+0.5*COUNTIF(F5:K5,0))</f>
        <v>2</v>
      </c>
      <c r="M4" s="10">
        <v>-3</v>
      </c>
      <c r="N4" s="69">
        <v>5</v>
      </c>
    </row>
    <row r="5" spans="2:14" ht="21" x14ac:dyDescent="0.25">
      <c r="B5" s="67"/>
      <c r="C5" s="57"/>
      <c r="D5" s="58"/>
      <c r="E5" s="59"/>
      <c r="F5" s="11" t="s">
        <v>4</v>
      </c>
      <c r="G5" s="12">
        <f ca="1">IF(LEN(INDIRECT(ADDRESS(ROW()-1, COLUMN())))=1,"",INDIRECT(ADDRESS(27,6))-INDIRECT(ADDRESS(27,7)))</f>
        <v>-10</v>
      </c>
      <c r="H5" s="12">
        <f ca="1">IF(LEN(INDIRECT(ADDRESS(ROW()-1, COLUMN())))=1,"",INDIRECT(ADDRESS(31,7))-INDIRECT(ADDRESS(31,6)))</f>
        <v>-9</v>
      </c>
      <c r="I5" s="12">
        <f ca="1">IF(LEN(INDIRECT(ADDRESS(ROW()-1, COLUMN())))=1,"",INDIRECT(ADDRESS(36,6))-INDIRECT(ADDRESS(36,7)))</f>
        <v>6</v>
      </c>
      <c r="J5" s="12">
        <f ca="1">IF(LEN(INDIRECT(ADDRESS(ROW()-1, COLUMN())))=1,"",INDIRECT(ADDRESS(42,7))-INDIRECT(ADDRESS(42,6)))</f>
        <v>7</v>
      </c>
      <c r="K5" s="13">
        <f ca="1">IF(LEN(INDIRECT(ADDRESS(ROW()-1, COLUMN())))=1,"",INDIRECT(ADDRESS(20,6))-INDIRECT(ADDRESS(20,7)))</f>
        <v>-6</v>
      </c>
      <c r="L5" s="63"/>
      <c r="M5" s="12">
        <f ca="1">IF(COUNT(F5:K5)=0,"",SUM(F5:K5))</f>
        <v>-12</v>
      </c>
      <c r="N5" s="68"/>
    </row>
    <row r="6" spans="2:14" ht="21" x14ac:dyDescent="0.25">
      <c r="B6" s="55">
        <v>2</v>
      </c>
      <c r="C6" s="57" t="s">
        <v>61</v>
      </c>
      <c r="D6" s="58"/>
      <c r="E6" s="59"/>
      <c r="F6" s="14" t="str">
        <f ca="1">INDIRECT(ADDRESS(27,7))&amp;":"&amp;INDIRECT(ADDRESS(27,6))</f>
        <v>13:3</v>
      </c>
      <c r="G6" s="15" t="s">
        <v>4</v>
      </c>
      <c r="H6" s="16" t="str">
        <f ca="1">INDIRECT(ADDRESS(37,6))&amp;":"&amp;INDIRECT(ADDRESS(37,7))</f>
        <v>10:13</v>
      </c>
      <c r="I6" s="16" t="str">
        <f ca="1">INDIRECT(ADDRESS(41,7))&amp;":"&amp;INDIRECT(ADDRESS(41,6))</f>
        <v>13:11</v>
      </c>
      <c r="J6" s="16" t="str">
        <f ca="1">INDIRECT(ADDRESS(21,6))&amp;":"&amp;INDIRECT(ADDRESS(21,7))</f>
        <v>3:13</v>
      </c>
      <c r="K6" s="17" t="str">
        <f ca="1">INDIRECT(ADDRESS(30,6))&amp;":"&amp;INDIRECT(ADDRESS(30,7))</f>
        <v>4:13</v>
      </c>
      <c r="L6" s="63">
        <f ca="1">IF(COUNT(F7:K7)=0,"",COUNTIF(F7:K7,"&gt;0")+0.5*COUNTIF(F7:K7,0))</f>
        <v>2</v>
      </c>
      <c r="M6" s="12">
        <v>0</v>
      </c>
      <c r="N6" s="65">
        <v>4</v>
      </c>
    </row>
    <row r="7" spans="2:14" ht="21" x14ac:dyDescent="0.25">
      <c r="B7" s="67"/>
      <c r="C7" s="57"/>
      <c r="D7" s="58"/>
      <c r="E7" s="59"/>
      <c r="F7" s="18">
        <f ca="1">IF(LEN(INDIRECT(ADDRESS(ROW()-1, COLUMN())))=1,"",INDIRECT(ADDRESS(27,7))-INDIRECT(ADDRESS(27,6)))</f>
        <v>10</v>
      </c>
      <c r="G7" s="19" t="s">
        <v>4</v>
      </c>
      <c r="H7" s="12">
        <f ca="1">IF(LEN(INDIRECT(ADDRESS(ROW()-1, COLUMN())))=1,"",INDIRECT(ADDRESS(37,6))-INDIRECT(ADDRESS(37,7)))</f>
        <v>-3</v>
      </c>
      <c r="I7" s="12">
        <f ca="1">IF(LEN(INDIRECT(ADDRESS(ROW()-1, COLUMN())))=1,"",INDIRECT(ADDRESS(41,7))-INDIRECT(ADDRESS(41,6)))</f>
        <v>2</v>
      </c>
      <c r="J7" s="12">
        <f ca="1">IF(LEN(INDIRECT(ADDRESS(ROW()-1, COLUMN())))=1,"",INDIRECT(ADDRESS(21,6))-INDIRECT(ADDRESS(21,7)))</f>
        <v>-10</v>
      </c>
      <c r="K7" s="13">
        <f ca="1">IF(LEN(INDIRECT(ADDRESS(ROW()-1, COLUMN())))=1,"",INDIRECT(ADDRESS(30,6))-INDIRECT(ADDRESS(30,7)))</f>
        <v>-9</v>
      </c>
      <c r="L7" s="63"/>
      <c r="M7" s="12">
        <f ca="1">IF(COUNT(F7:K7)=0,"",SUM(F7:K7))</f>
        <v>-10</v>
      </c>
      <c r="N7" s="68"/>
    </row>
    <row r="8" spans="2:14" ht="21" x14ac:dyDescent="0.25">
      <c r="B8" s="55">
        <v>3</v>
      </c>
      <c r="C8" s="92" t="s">
        <v>40</v>
      </c>
      <c r="D8" s="93"/>
      <c r="E8" s="94"/>
      <c r="F8" s="14" t="str">
        <f ca="1">INDIRECT(ADDRESS(31,6))&amp;":"&amp;INDIRECT(ADDRESS(31,7))</f>
        <v>13:4</v>
      </c>
      <c r="G8" s="16" t="str">
        <f ca="1">INDIRECT(ADDRESS(37,7))&amp;":"&amp;INDIRECT(ADDRESS(37,6))</f>
        <v>13:10</v>
      </c>
      <c r="H8" s="15" t="s">
        <v>4</v>
      </c>
      <c r="I8" s="16" t="str">
        <f ca="1">INDIRECT(ADDRESS(22,6))&amp;":"&amp;INDIRECT(ADDRESS(22,7))</f>
        <v>13:4</v>
      </c>
      <c r="J8" s="16" t="str">
        <f ca="1">INDIRECT(ADDRESS(26,7))&amp;":"&amp;INDIRECT(ADDRESS(26,6))</f>
        <v>13:10</v>
      </c>
      <c r="K8" s="17" t="str">
        <f ca="1">INDIRECT(ADDRESS(40,6))&amp;":"&amp;INDIRECT(ADDRESS(40,7))</f>
        <v>6:13</v>
      </c>
      <c r="L8" s="63">
        <f ca="1">IF(COUNT(F9:K9)=0,"",COUNTIF(F9:K9,"&gt;0")+0.5*COUNTIF(F9:K9,0))</f>
        <v>4</v>
      </c>
      <c r="M8" s="12"/>
      <c r="N8" s="65">
        <v>2</v>
      </c>
    </row>
    <row r="9" spans="2:14" ht="21" x14ac:dyDescent="0.25">
      <c r="B9" s="67"/>
      <c r="C9" s="92"/>
      <c r="D9" s="93"/>
      <c r="E9" s="94"/>
      <c r="F9" s="18">
        <f ca="1">IF(LEN(INDIRECT(ADDRESS(ROW()-1, COLUMN())))=1,"",INDIRECT(ADDRESS(31,6))-INDIRECT(ADDRESS(31,7)))</f>
        <v>9</v>
      </c>
      <c r="G9" s="12">
        <f ca="1">IF(LEN(INDIRECT(ADDRESS(ROW()-1, COLUMN())))=1,"",INDIRECT(ADDRESS(37,7))-INDIRECT(ADDRESS(37,6)))</f>
        <v>3</v>
      </c>
      <c r="H9" s="19" t="s">
        <v>4</v>
      </c>
      <c r="I9" s="12">
        <f ca="1">IF(LEN(INDIRECT(ADDRESS(ROW()-1, COLUMN())))=1,"",INDIRECT(ADDRESS(22,6))-INDIRECT(ADDRESS(22,7)))</f>
        <v>9</v>
      </c>
      <c r="J9" s="12">
        <f ca="1">IF(LEN(INDIRECT(ADDRESS(ROW()-1, COLUMN())))=1,"",INDIRECT(ADDRESS(26,7))-INDIRECT(ADDRESS(26,6)))</f>
        <v>3</v>
      </c>
      <c r="K9" s="13">
        <f ca="1">IF(LEN(INDIRECT(ADDRESS(ROW()-1, COLUMN())))=1,"",INDIRECT(ADDRESS(40,6))-INDIRECT(ADDRESS(40,7)))</f>
        <v>-7</v>
      </c>
      <c r="L9" s="63"/>
      <c r="M9" s="12">
        <f ca="1">IF(COUNT(F9:K9)=0,"",SUM(F9:K9))</f>
        <v>17</v>
      </c>
      <c r="N9" s="68"/>
    </row>
    <row r="10" spans="2:14" ht="21" x14ac:dyDescent="0.25">
      <c r="B10" s="55">
        <v>4</v>
      </c>
      <c r="C10" s="57" t="s">
        <v>22</v>
      </c>
      <c r="D10" s="58"/>
      <c r="E10" s="59"/>
      <c r="F10" s="14" t="str">
        <f ca="1">INDIRECT(ADDRESS(36,7))&amp;":"&amp;INDIRECT(ADDRESS(36,6))</f>
        <v>7:13</v>
      </c>
      <c r="G10" s="16" t="str">
        <f ca="1">INDIRECT(ADDRESS(41,6))&amp;":"&amp;INDIRECT(ADDRESS(41,7))</f>
        <v>11:13</v>
      </c>
      <c r="H10" s="16" t="str">
        <f ca="1">INDIRECT(ADDRESS(22,7))&amp;":"&amp;INDIRECT(ADDRESS(22,6))</f>
        <v>4:13</v>
      </c>
      <c r="I10" s="15" t="s">
        <v>4</v>
      </c>
      <c r="J10" s="16" t="str">
        <f ca="1">INDIRECT(ADDRESS(32,6))&amp;":"&amp;INDIRECT(ADDRESS(32,7))</f>
        <v>8:13</v>
      </c>
      <c r="K10" s="17" t="str">
        <f ca="1">INDIRECT(ADDRESS(25,7))&amp;":"&amp;INDIRECT(ADDRESS(25,6))</f>
        <v>7:13</v>
      </c>
      <c r="L10" s="63">
        <f ca="1">IF(COUNT(F11:K11)=0,"",COUNTIF(F11:K11,"&gt;0")+0.5*COUNTIF(F11:K11,0))</f>
        <v>0</v>
      </c>
      <c r="M10" s="12"/>
      <c r="N10" s="65">
        <v>6</v>
      </c>
    </row>
    <row r="11" spans="2:14" ht="21" x14ac:dyDescent="0.25">
      <c r="B11" s="67"/>
      <c r="C11" s="57"/>
      <c r="D11" s="58"/>
      <c r="E11" s="59"/>
      <c r="F11" s="18">
        <f ca="1">IF(LEN(INDIRECT(ADDRESS(ROW()-1, COLUMN())))=1,"",INDIRECT(ADDRESS(36,7))-INDIRECT(ADDRESS(36,6)))</f>
        <v>-6</v>
      </c>
      <c r="G11" s="12">
        <f ca="1">IF(LEN(INDIRECT(ADDRESS(ROW()-1, COLUMN())))=1,"",INDIRECT(ADDRESS(41,6))-INDIRECT(ADDRESS(41,7)))</f>
        <v>-2</v>
      </c>
      <c r="H11" s="12">
        <f ca="1">IF(LEN(INDIRECT(ADDRESS(ROW()-1, COLUMN())))=1,"",INDIRECT(ADDRESS(22,7))-INDIRECT(ADDRESS(22,6)))</f>
        <v>-9</v>
      </c>
      <c r="I11" s="19" t="s">
        <v>4</v>
      </c>
      <c r="J11" s="12">
        <f ca="1">IF(LEN(INDIRECT(ADDRESS(ROW()-1, COLUMN())))=1,"",INDIRECT(ADDRESS(32,6))-INDIRECT(ADDRESS(32,7)))</f>
        <v>-5</v>
      </c>
      <c r="K11" s="13">
        <f ca="1">IF(LEN(INDIRECT(ADDRESS(ROW()-1, COLUMN())))=1,"",INDIRECT(ADDRESS(25,7))-INDIRECT(ADDRESS(25,6)))</f>
        <v>-6</v>
      </c>
      <c r="L11" s="63"/>
      <c r="M11" s="12">
        <f ca="1">IF(COUNT(F11:K11)=0,"",SUM(F11:K11))</f>
        <v>-28</v>
      </c>
      <c r="N11" s="68"/>
    </row>
    <row r="12" spans="2:14" ht="21" x14ac:dyDescent="0.25">
      <c r="B12" s="55">
        <v>5</v>
      </c>
      <c r="C12" s="57" t="s">
        <v>37</v>
      </c>
      <c r="D12" s="58"/>
      <c r="E12" s="59"/>
      <c r="F12" s="14" t="str">
        <f ca="1">INDIRECT(ADDRESS(42,6))&amp;":"&amp;INDIRECT(ADDRESS(42,7))</f>
        <v>6:13</v>
      </c>
      <c r="G12" s="16" t="str">
        <f ca="1">INDIRECT(ADDRESS(21,7))&amp;":"&amp;INDIRECT(ADDRESS(21,6))</f>
        <v>13:3</v>
      </c>
      <c r="H12" s="16" t="str">
        <f ca="1">INDIRECT(ADDRESS(26,6))&amp;":"&amp;INDIRECT(ADDRESS(26,7))</f>
        <v>10:13</v>
      </c>
      <c r="I12" s="16" t="str">
        <f ca="1">INDIRECT(ADDRESS(32,7))&amp;":"&amp;INDIRECT(ADDRESS(32,6))</f>
        <v>13:8</v>
      </c>
      <c r="J12" s="15" t="s">
        <v>4</v>
      </c>
      <c r="K12" s="17" t="str">
        <f ca="1">INDIRECT(ADDRESS(35,7))&amp;":"&amp;INDIRECT(ADDRESS(35,6))</f>
        <v>5:13</v>
      </c>
      <c r="L12" s="63">
        <f ca="1">IF(COUNT(F13:K13)=0,"",COUNTIF(F13:K13,"&gt;0")+0.5*COUNTIF(F13:K13,0))</f>
        <v>2</v>
      </c>
      <c r="M12" s="12">
        <v>3</v>
      </c>
      <c r="N12" s="65">
        <v>3</v>
      </c>
    </row>
    <row r="13" spans="2:14" ht="21" x14ac:dyDescent="0.25">
      <c r="B13" s="67"/>
      <c r="C13" s="57"/>
      <c r="D13" s="58"/>
      <c r="E13" s="59"/>
      <c r="F13" s="18">
        <f ca="1">IF(LEN(INDIRECT(ADDRESS(ROW()-1, COLUMN())))=1,"",INDIRECT(ADDRESS(42,6))-INDIRECT(ADDRESS(42,7)))</f>
        <v>-7</v>
      </c>
      <c r="G13" s="12">
        <f ca="1">IF(LEN(INDIRECT(ADDRESS(ROW()-1, COLUMN())))=1,"",INDIRECT(ADDRESS(21,7))-INDIRECT(ADDRESS(21,6)))</f>
        <v>10</v>
      </c>
      <c r="H13" s="12">
        <f ca="1">IF(LEN(INDIRECT(ADDRESS(ROW()-1, COLUMN())))=1,"",INDIRECT(ADDRESS(26,6))-INDIRECT(ADDRESS(26,7)))</f>
        <v>-3</v>
      </c>
      <c r="I13" s="12">
        <f ca="1">IF(LEN(INDIRECT(ADDRESS(ROW()-1, COLUMN())))=1,"",INDIRECT(ADDRESS(32,7))-INDIRECT(ADDRESS(32,6)))</f>
        <v>5</v>
      </c>
      <c r="J13" s="19" t="s">
        <v>4</v>
      </c>
      <c r="K13" s="13">
        <f ca="1">IF(LEN(INDIRECT(ADDRESS(ROW()-1, COLUMN())))=1,"",INDIRECT(ADDRESS(35,7))-INDIRECT(ADDRESS(35,6)))</f>
        <v>-8</v>
      </c>
      <c r="L13" s="63"/>
      <c r="M13" s="12">
        <f ca="1">IF(COUNT(F13:K13)=0,"",SUM(F13:K13))</f>
        <v>-3</v>
      </c>
      <c r="N13" s="68"/>
    </row>
    <row r="14" spans="2:14" ht="21" x14ac:dyDescent="0.25">
      <c r="B14" s="55">
        <v>6</v>
      </c>
      <c r="C14" s="92" t="s">
        <v>54</v>
      </c>
      <c r="D14" s="93"/>
      <c r="E14" s="94"/>
      <c r="F14" s="14" t="str">
        <f ca="1">INDIRECT(ADDRESS(20,7))&amp;":"&amp;INDIRECT(ADDRESS(20,6))</f>
        <v>13:7</v>
      </c>
      <c r="G14" s="16" t="str">
        <f ca="1">INDIRECT(ADDRESS(30,7))&amp;":"&amp;INDIRECT(ADDRESS(30,6))</f>
        <v>13:4</v>
      </c>
      <c r="H14" s="16" t="str">
        <f ca="1">INDIRECT(ADDRESS(40,7))&amp;":"&amp;INDIRECT(ADDRESS(40,6))</f>
        <v>13:6</v>
      </c>
      <c r="I14" s="16" t="str">
        <f ca="1">INDIRECT(ADDRESS(25,6))&amp;":"&amp;INDIRECT(ADDRESS(25,7))</f>
        <v>13:7</v>
      </c>
      <c r="J14" s="16" t="str">
        <f ca="1">INDIRECT(ADDRESS(35,6))&amp;":"&amp;INDIRECT(ADDRESS(35,7))</f>
        <v>13:5</v>
      </c>
      <c r="K14" s="20" t="s">
        <v>4</v>
      </c>
      <c r="L14" s="63">
        <f ca="1">IF(COUNT(F15:K15)=0,"",COUNTIF(F15:K15,"&gt;0")+0.5*COUNTIF(F15:K15,0))</f>
        <v>5</v>
      </c>
      <c r="M14" s="12"/>
      <c r="N14" s="65">
        <v>1</v>
      </c>
    </row>
    <row r="15" spans="2:14" ht="21.75" thickBot="1" x14ac:dyDescent="0.3">
      <c r="B15" s="56"/>
      <c r="C15" s="95"/>
      <c r="D15" s="96"/>
      <c r="E15" s="97"/>
      <c r="F15" s="21">
        <f ca="1">IF(LEN(INDIRECT(ADDRESS(ROW()-1, COLUMN())))=1,"",INDIRECT(ADDRESS(20,7))-INDIRECT(ADDRESS(20,6)))</f>
        <v>6</v>
      </c>
      <c r="G15" s="22">
        <f ca="1">IF(LEN(INDIRECT(ADDRESS(ROW()-1, COLUMN())))=1,"",INDIRECT(ADDRESS(30,7))-INDIRECT(ADDRESS(30,6)))</f>
        <v>9</v>
      </c>
      <c r="H15" s="22">
        <f ca="1">IF(LEN(INDIRECT(ADDRESS(ROW()-1, COLUMN())))=1,"",INDIRECT(ADDRESS(40,7))-INDIRECT(ADDRESS(40,6)))</f>
        <v>7</v>
      </c>
      <c r="I15" s="22">
        <f ca="1">IF(LEN(INDIRECT(ADDRESS(ROW()-1, COLUMN())))=1,"",INDIRECT(ADDRESS(25,6))-INDIRECT(ADDRESS(25,7)))</f>
        <v>6</v>
      </c>
      <c r="J15" s="22">
        <f ca="1">IF(LEN(INDIRECT(ADDRESS(ROW()-1, COLUMN())))=1,"",INDIRECT(ADDRESS(35,6))-INDIRECT(ADDRESS(35,7)))</f>
        <v>8</v>
      </c>
      <c r="K15" s="23" t="s">
        <v>4</v>
      </c>
      <c r="L15" s="64"/>
      <c r="M15" s="22">
        <f ca="1">IF(COUNT(F15:K15)=0,"",SUM(F15:K15))</f>
        <v>36</v>
      </c>
      <c r="N15" s="66"/>
    </row>
    <row r="19" spans="1:13" s="25" customFormat="1" ht="21.75" thickBot="1" x14ac:dyDescent="0.4">
      <c r="A19" s="24"/>
      <c r="B19" s="54" t="s">
        <v>5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3" s="25" customFormat="1" ht="21.75" thickBot="1" x14ac:dyDescent="0.4">
      <c r="A20" s="24"/>
      <c r="B20" s="26">
        <v>1</v>
      </c>
      <c r="C20" s="51" t="str">
        <f ca="1">IF(ISBLANK(INDIRECT(ADDRESS(B20*2+2,3))),"",INDIRECT(ADDRESS(B20*2+2,3)))</f>
        <v>Дубовицкая</v>
      </c>
      <c r="D20" s="51"/>
      <c r="E20" s="52"/>
      <c r="F20" s="27">
        <v>7</v>
      </c>
      <c r="G20" s="28">
        <v>13</v>
      </c>
      <c r="H20" s="53" t="str">
        <f ca="1">IF(ISBLANK(INDIRECT(ADDRESS(K20*2+2,3))),"",INDIRECT(ADDRESS(K20*2+2,3)))</f>
        <v>Татьянц</v>
      </c>
      <c r="I20" s="51"/>
      <c r="J20" s="51"/>
      <c r="K20" s="26">
        <v>6</v>
      </c>
      <c r="L20" s="29" t="s">
        <v>6</v>
      </c>
      <c r="M20" s="46"/>
    </row>
    <row r="21" spans="1:13" s="25" customFormat="1" ht="21.75" thickBot="1" x14ac:dyDescent="0.4">
      <c r="A21" s="24"/>
      <c r="B21" s="26">
        <v>2</v>
      </c>
      <c r="C21" s="51" t="str">
        <f ca="1">IF(ISBLANK(INDIRECT(ADDRESS(B21*2+2,3))),"",INDIRECT(ADDRESS(B21*2+2,3)))</f>
        <v>Яковлев</v>
      </c>
      <c r="D21" s="51"/>
      <c r="E21" s="52"/>
      <c r="F21" s="27">
        <v>3</v>
      </c>
      <c r="G21" s="28">
        <v>13</v>
      </c>
      <c r="H21" s="53" t="str">
        <f ca="1">IF(ISBLANK(INDIRECT(ADDRESS(K21*2+2,3))),"",INDIRECT(ADDRESS(K21*2+2,3)))</f>
        <v>Исаков</v>
      </c>
      <c r="I21" s="51"/>
      <c r="J21" s="51"/>
      <c r="K21" s="26">
        <v>5</v>
      </c>
      <c r="L21" s="29" t="s">
        <v>6</v>
      </c>
      <c r="M21" s="46"/>
    </row>
    <row r="22" spans="1:13" s="25" customFormat="1" ht="21.75" thickBot="1" x14ac:dyDescent="0.4">
      <c r="A22" s="24"/>
      <c r="B22" s="26">
        <v>3</v>
      </c>
      <c r="C22" s="51" t="str">
        <f ca="1">IF(ISBLANK(INDIRECT(ADDRESS(B22*2+2,3))),"",INDIRECT(ADDRESS(B22*2+2,3)))</f>
        <v>Кузьмин</v>
      </c>
      <c r="D22" s="51"/>
      <c r="E22" s="52"/>
      <c r="F22" s="27">
        <v>13</v>
      </c>
      <c r="G22" s="28">
        <v>4</v>
      </c>
      <c r="H22" s="53" t="str">
        <f ca="1">IF(ISBLANK(INDIRECT(ADDRESS(K22*2+2,3))),"",INDIRECT(ADDRESS(K22*2+2,3)))</f>
        <v>Антонио</v>
      </c>
      <c r="I22" s="51"/>
      <c r="J22" s="51"/>
      <c r="K22" s="26">
        <v>4</v>
      </c>
      <c r="L22" s="29" t="s">
        <v>6</v>
      </c>
      <c r="M22" s="46"/>
    </row>
    <row r="23" spans="1:13" s="25" customFormat="1" ht="21" x14ac:dyDescent="0.35">
      <c r="A23" s="24"/>
      <c r="M23" s="31"/>
    </row>
    <row r="24" spans="1:13" s="25" customFormat="1" ht="21.75" thickBot="1" x14ac:dyDescent="0.4">
      <c r="A24" s="24"/>
      <c r="B24" s="54" t="s">
        <v>7</v>
      </c>
      <c r="C24" s="54"/>
      <c r="D24" s="54"/>
      <c r="E24" s="54"/>
      <c r="F24" s="54"/>
      <c r="G24" s="54"/>
      <c r="H24" s="54"/>
      <c r="I24" s="54"/>
      <c r="J24" s="54"/>
      <c r="K24" s="54"/>
      <c r="M24" s="31"/>
    </row>
    <row r="25" spans="1:13" s="25" customFormat="1" ht="21.75" thickBot="1" x14ac:dyDescent="0.4">
      <c r="A25" s="24"/>
      <c r="B25" s="26">
        <v>6</v>
      </c>
      <c r="C25" s="51" t="str">
        <f ca="1">IF(ISBLANK(INDIRECT(ADDRESS(B25*2+2,3))),"",INDIRECT(ADDRESS(B25*2+2,3)))</f>
        <v>Татьянц</v>
      </c>
      <c r="D25" s="51"/>
      <c r="E25" s="52"/>
      <c r="F25" s="27">
        <v>13</v>
      </c>
      <c r="G25" s="28">
        <v>7</v>
      </c>
      <c r="H25" s="53" t="str">
        <f ca="1">IF(ISBLANK(INDIRECT(ADDRESS(K25*2+2,3))),"",INDIRECT(ADDRESS(K25*2+2,3)))</f>
        <v>Антонио</v>
      </c>
      <c r="I25" s="51"/>
      <c r="J25" s="51"/>
      <c r="K25" s="26">
        <v>4</v>
      </c>
      <c r="L25" s="29" t="s">
        <v>6</v>
      </c>
      <c r="M25" s="46"/>
    </row>
    <row r="26" spans="1:13" s="25" customFormat="1" ht="21.75" thickBot="1" x14ac:dyDescent="0.4">
      <c r="A26" s="24"/>
      <c r="B26" s="26">
        <v>5</v>
      </c>
      <c r="C26" s="51" t="str">
        <f ca="1">IF(ISBLANK(INDIRECT(ADDRESS(B26*2+2,3))),"",INDIRECT(ADDRESS(B26*2+2,3)))</f>
        <v>Исаков</v>
      </c>
      <c r="D26" s="51"/>
      <c r="E26" s="52"/>
      <c r="F26" s="27">
        <v>10</v>
      </c>
      <c r="G26" s="28">
        <v>13</v>
      </c>
      <c r="H26" s="53" t="str">
        <f ca="1">IF(ISBLANK(INDIRECT(ADDRESS(K26*2+2,3))),"",INDIRECT(ADDRESS(K26*2+2,3)))</f>
        <v>Кузьмин</v>
      </c>
      <c r="I26" s="51"/>
      <c r="J26" s="51"/>
      <c r="K26" s="26">
        <v>3</v>
      </c>
      <c r="L26" s="29" t="s">
        <v>6</v>
      </c>
      <c r="M26" s="46"/>
    </row>
    <row r="27" spans="1:13" s="25" customFormat="1" ht="21.75" thickBot="1" x14ac:dyDescent="0.4">
      <c r="A27" s="24"/>
      <c r="B27" s="26">
        <v>1</v>
      </c>
      <c r="C27" s="51" t="str">
        <f ca="1">IF(ISBLANK(INDIRECT(ADDRESS(B27*2+2,3))),"",INDIRECT(ADDRESS(B27*2+2,3)))</f>
        <v>Дубовицкая</v>
      </c>
      <c r="D27" s="51"/>
      <c r="E27" s="52"/>
      <c r="F27" s="27">
        <v>3</v>
      </c>
      <c r="G27" s="28">
        <v>13</v>
      </c>
      <c r="H27" s="53" t="str">
        <f ca="1">IF(ISBLANK(INDIRECT(ADDRESS(K27*2+2,3))),"",INDIRECT(ADDRESS(K27*2+2,3)))</f>
        <v>Яковлев</v>
      </c>
      <c r="I27" s="51"/>
      <c r="J27" s="51"/>
      <c r="K27" s="26">
        <v>2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2</v>
      </c>
      <c r="C30" s="51" t="str">
        <f ca="1">IF(ISBLANK(INDIRECT(ADDRESS(B30*2+2,3))),"",INDIRECT(ADDRESS(B30*2+2,3)))</f>
        <v>Яковлев</v>
      </c>
      <c r="D30" s="51"/>
      <c r="E30" s="52"/>
      <c r="F30" s="27">
        <v>4</v>
      </c>
      <c r="G30" s="28">
        <v>13</v>
      </c>
      <c r="H30" s="53" t="str">
        <f ca="1">IF(ISBLANK(INDIRECT(ADDRESS(K30*2+2,3))),"",INDIRECT(ADDRESS(K30*2+2,3)))</f>
        <v>Татьянц</v>
      </c>
      <c r="I30" s="51"/>
      <c r="J30" s="51"/>
      <c r="K30" s="26">
        <v>6</v>
      </c>
      <c r="L30" s="29" t="s">
        <v>6</v>
      </c>
      <c r="M30" s="46"/>
    </row>
    <row r="31" spans="1:13" s="25" customFormat="1" ht="21.75" thickBot="1" x14ac:dyDescent="0.4">
      <c r="A31" s="24"/>
      <c r="B31" s="26">
        <v>3</v>
      </c>
      <c r="C31" s="51" t="str">
        <f ca="1">IF(ISBLANK(INDIRECT(ADDRESS(B31*2+2,3))),"",INDIRECT(ADDRESS(B31*2+2,3)))</f>
        <v>Кузьмин</v>
      </c>
      <c r="D31" s="51"/>
      <c r="E31" s="52"/>
      <c r="F31" s="27">
        <v>13</v>
      </c>
      <c r="G31" s="28">
        <v>4</v>
      </c>
      <c r="H31" s="53" t="str">
        <f ca="1">IF(ISBLANK(INDIRECT(ADDRESS(K31*2+2,3))),"",INDIRECT(ADDRESS(K31*2+2,3)))</f>
        <v>Дубовицкая</v>
      </c>
      <c r="I31" s="51"/>
      <c r="J31" s="51"/>
      <c r="K31" s="26">
        <v>1</v>
      </c>
      <c r="L31" s="29" t="s">
        <v>6</v>
      </c>
      <c r="M31" s="46"/>
    </row>
    <row r="32" spans="1:13" s="25" customFormat="1" ht="21.75" thickBot="1" x14ac:dyDescent="0.4">
      <c r="A32" s="24"/>
      <c r="B32" s="26">
        <v>4</v>
      </c>
      <c r="C32" s="51" t="str">
        <f ca="1">IF(ISBLANK(INDIRECT(ADDRESS(B32*2+2,3))),"",INDIRECT(ADDRESS(B32*2+2,3)))</f>
        <v>Антонио</v>
      </c>
      <c r="D32" s="51"/>
      <c r="E32" s="52"/>
      <c r="F32" s="27">
        <v>8</v>
      </c>
      <c r="G32" s="28">
        <v>13</v>
      </c>
      <c r="H32" s="53" t="str">
        <f ca="1">IF(ISBLANK(INDIRECT(ADDRESS(K32*2+2,3))),"",INDIRECT(ADDRESS(K32*2+2,3)))</f>
        <v>Исаков</v>
      </c>
      <c r="I32" s="51"/>
      <c r="J32" s="51"/>
      <c r="K32" s="26">
        <v>5</v>
      </c>
      <c r="L32" s="29" t="s">
        <v>6</v>
      </c>
      <c r="M32" s="46"/>
    </row>
    <row r="33" spans="1:13" s="25" customFormat="1" ht="21" x14ac:dyDescent="0.35">
      <c r="A33" s="24"/>
      <c r="M33" s="31"/>
    </row>
    <row r="34" spans="1:13" s="25" customFormat="1" ht="21.75" thickBot="1" x14ac:dyDescent="0.4">
      <c r="A34" s="24"/>
      <c r="B34" s="54" t="s">
        <v>9</v>
      </c>
      <c r="C34" s="54"/>
      <c r="D34" s="54"/>
      <c r="E34" s="54"/>
      <c r="F34" s="54"/>
      <c r="G34" s="54"/>
      <c r="H34" s="54"/>
      <c r="I34" s="54"/>
      <c r="J34" s="54"/>
      <c r="K34" s="54"/>
      <c r="M34" s="31"/>
    </row>
    <row r="35" spans="1:13" s="25" customFormat="1" ht="21.75" thickBot="1" x14ac:dyDescent="0.4">
      <c r="A35" s="24"/>
      <c r="B35" s="26">
        <v>6</v>
      </c>
      <c r="C35" s="51" t="str">
        <f ca="1">IF(ISBLANK(INDIRECT(ADDRESS(B35*2+2,3))),"",INDIRECT(ADDRESS(B35*2+2,3)))</f>
        <v>Татьянц</v>
      </c>
      <c r="D35" s="51"/>
      <c r="E35" s="52"/>
      <c r="F35" s="27">
        <v>13</v>
      </c>
      <c r="G35" s="28">
        <v>5</v>
      </c>
      <c r="H35" s="53" t="str">
        <f ca="1">IF(ISBLANK(INDIRECT(ADDRESS(K35*2+2,3))),"",INDIRECT(ADDRESS(K35*2+2,3)))</f>
        <v>Исаков</v>
      </c>
      <c r="I35" s="51"/>
      <c r="J35" s="51"/>
      <c r="K35" s="26">
        <v>5</v>
      </c>
      <c r="L35" s="29" t="s">
        <v>6</v>
      </c>
      <c r="M35" s="46"/>
    </row>
    <row r="36" spans="1:13" s="25" customFormat="1" ht="21.75" thickBot="1" x14ac:dyDescent="0.4">
      <c r="A36" s="24"/>
      <c r="B36" s="26">
        <v>1</v>
      </c>
      <c r="C36" s="51" t="str">
        <f ca="1">IF(ISBLANK(INDIRECT(ADDRESS(B36*2+2,3))),"",INDIRECT(ADDRESS(B36*2+2,3)))</f>
        <v>Дубовицкая</v>
      </c>
      <c r="D36" s="51"/>
      <c r="E36" s="52"/>
      <c r="F36" s="27">
        <v>13</v>
      </c>
      <c r="G36" s="28">
        <v>7</v>
      </c>
      <c r="H36" s="53" t="str">
        <f ca="1">IF(ISBLANK(INDIRECT(ADDRESS(K36*2+2,3))),"",INDIRECT(ADDRESS(K36*2+2,3)))</f>
        <v>Антонио</v>
      </c>
      <c r="I36" s="51"/>
      <c r="J36" s="51"/>
      <c r="K36" s="26">
        <v>4</v>
      </c>
      <c r="L36" s="29" t="s">
        <v>6</v>
      </c>
      <c r="M36" s="46"/>
    </row>
    <row r="37" spans="1:13" s="25" customFormat="1" ht="21.75" thickBot="1" x14ac:dyDescent="0.4">
      <c r="A37" s="24"/>
      <c r="B37" s="26">
        <v>2</v>
      </c>
      <c r="C37" s="51" t="str">
        <f ca="1">IF(ISBLANK(INDIRECT(ADDRESS(B37*2+2,3))),"",INDIRECT(ADDRESS(B37*2+2,3)))</f>
        <v>Яковлев</v>
      </c>
      <c r="D37" s="51"/>
      <c r="E37" s="52"/>
      <c r="F37" s="27">
        <v>10</v>
      </c>
      <c r="G37" s="28">
        <v>13</v>
      </c>
      <c r="H37" s="53" t="str">
        <f ca="1">IF(ISBLANK(INDIRECT(ADDRESS(K37*2+2,3))),"",INDIRECT(ADDRESS(K37*2+2,3)))</f>
        <v>Кузьмин</v>
      </c>
      <c r="I37" s="51"/>
      <c r="J37" s="51"/>
      <c r="K37" s="26">
        <v>3</v>
      </c>
      <c r="L37" s="29" t="s">
        <v>6</v>
      </c>
      <c r="M37" s="46"/>
    </row>
    <row r="38" spans="1:13" s="25" customFormat="1" ht="21" x14ac:dyDescent="0.35">
      <c r="A38" s="24"/>
      <c r="M38" s="31"/>
    </row>
    <row r="39" spans="1:13" s="25" customFormat="1" ht="21.75" thickBot="1" x14ac:dyDescent="0.4">
      <c r="A39" s="24"/>
      <c r="B39" s="54" t="s">
        <v>10</v>
      </c>
      <c r="C39" s="54"/>
      <c r="D39" s="54"/>
      <c r="E39" s="54"/>
      <c r="F39" s="54"/>
      <c r="G39" s="54"/>
      <c r="H39" s="54"/>
      <c r="I39" s="54"/>
      <c r="J39" s="54"/>
      <c r="K39" s="54"/>
      <c r="M39" s="31"/>
    </row>
    <row r="40" spans="1:13" s="25" customFormat="1" ht="21.75" thickBot="1" x14ac:dyDescent="0.4">
      <c r="A40" s="24"/>
      <c r="B40" s="26">
        <v>3</v>
      </c>
      <c r="C40" s="51" t="str">
        <f ca="1">IF(ISBLANK(INDIRECT(ADDRESS(B40*2+2,3))),"",INDIRECT(ADDRESS(B40*2+2,3)))</f>
        <v>Кузьмин</v>
      </c>
      <c r="D40" s="51"/>
      <c r="E40" s="52"/>
      <c r="F40" s="27">
        <v>6</v>
      </c>
      <c r="G40" s="28">
        <v>13</v>
      </c>
      <c r="H40" s="53" t="str">
        <f ca="1">IF(ISBLANK(INDIRECT(ADDRESS(K40*2+2,3))),"",INDIRECT(ADDRESS(K40*2+2,3)))</f>
        <v>Татьянц</v>
      </c>
      <c r="I40" s="51"/>
      <c r="J40" s="51"/>
      <c r="K40" s="26">
        <v>6</v>
      </c>
      <c r="L40" s="29" t="s">
        <v>6</v>
      </c>
      <c r="M40" s="46"/>
    </row>
    <row r="41" spans="1:13" s="25" customFormat="1" ht="21.75" thickBot="1" x14ac:dyDescent="0.4">
      <c r="A41" s="24"/>
      <c r="B41" s="26">
        <v>4</v>
      </c>
      <c r="C41" s="51" t="str">
        <f ca="1">IF(ISBLANK(INDIRECT(ADDRESS(B41*2+2,3))),"",INDIRECT(ADDRESS(B41*2+2,3)))</f>
        <v>Антонио</v>
      </c>
      <c r="D41" s="51"/>
      <c r="E41" s="52"/>
      <c r="F41" s="27">
        <v>11</v>
      </c>
      <c r="G41" s="28">
        <v>13</v>
      </c>
      <c r="H41" s="53" t="str">
        <f ca="1">IF(ISBLANK(INDIRECT(ADDRESS(K41*2+2,3))),"",INDIRECT(ADDRESS(K41*2+2,3)))</f>
        <v>Яковлев</v>
      </c>
      <c r="I41" s="51"/>
      <c r="J41" s="51"/>
      <c r="K41" s="26">
        <v>2</v>
      </c>
      <c r="L41" s="29" t="s">
        <v>6</v>
      </c>
      <c r="M41" s="46"/>
    </row>
    <row r="42" spans="1:13" s="25" customFormat="1" ht="21.75" thickBot="1" x14ac:dyDescent="0.4">
      <c r="A42" s="24"/>
      <c r="B42" s="26">
        <v>5</v>
      </c>
      <c r="C42" s="51" t="str">
        <f ca="1">IF(ISBLANK(INDIRECT(ADDRESS(B42*2+2,3))),"",INDIRECT(ADDRESS(B42*2+2,3)))</f>
        <v>Исаков</v>
      </c>
      <c r="D42" s="51"/>
      <c r="E42" s="52"/>
      <c r="F42" s="27">
        <v>6</v>
      </c>
      <c r="G42" s="28">
        <v>13</v>
      </c>
      <c r="H42" s="53" t="str">
        <f ca="1">IF(ISBLANK(INDIRECT(ADDRESS(K42*2+2,3))),"",INDIRECT(ADDRESS(K42*2+2,3)))</f>
        <v>Дубовицкая</v>
      </c>
      <c r="I42" s="51"/>
      <c r="J42" s="51"/>
      <c r="K42" s="26">
        <v>1</v>
      </c>
      <c r="L42" s="29" t="s">
        <v>6</v>
      </c>
      <c r="M42" s="46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1:E31"/>
    <mergeCell ref="H31:J31"/>
    <mergeCell ref="C32:E32"/>
    <mergeCell ref="H32:J32"/>
    <mergeCell ref="B34:K3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21:E21"/>
    <mergeCell ref="H21:J21"/>
    <mergeCell ref="C22:E22"/>
    <mergeCell ref="H22:J22"/>
    <mergeCell ref="B24:K24"/>
    <mergeCell ref="C25:E25"/>
    <mergeCell ref="H25:J25"/>
    <mergeCell ref="B14:B15"/>
    <mergeCell ref="C14:E15"/>
    <mergeCell ref="L14:L15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B1:K1"/>
    <mergeCell ref="C3:E3"/>
    <mergeCell ref="B4:B5"/>
    <mergeCell ref="C4:E5"/>
    <mergeCell ref="L4:L5"/>
    <mergeCell ref="N4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P21" sqref="P21"/>
    </sheetView>
  </sheetViews>
  <sheetFormatPr defaultRowHeight="15" x14ac:dyDescent="0.25"/>
  <cols>
    <col min="1" max="1" width="4" style="47" customWidth="1"/>
    <col min="2" max="15" width="10.28515625" customWidth="1"/>
  </cols>
  <sheetData>
    <row r="1" spans="2:14" ht="31.5" x14ac:dyDescent="0.25">
      <c r="B1" s="70" t="s">
        <v>72</v>
      </c>
      <c r="C1" s="70"/>
      <c r="D1" s="70"/>
      <c r="E1" s="70"/>
      <c r="F1" s="70"/>
      <c r="G1" s="70"/>
      <c r="H1" s="70"/>
      <c r="I1" s="70"/>
      <c r="J1" s="70"/>
      <c r="K1" s="70"/>
    </row>
    <row r="2" spans="2:14" ht="15.75" thickBot="1" x14ac:dyDescent="0.3"/>
    <row r="3" spans="2:14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5" t="s">
        <v>1</v>
      </c>
      <c r="M3" s="3" t="s">
        <v>2</v>
      </c>
      <c r="N3" s="6" t="s">
        <v>3</v>
      </c>
    </row>
    <row r="4" spans="2:14" ht="21" x14ac:dyDescent="0.25">
      <c r="B4" s="74">
        <v>1</v>
      </c>
      <c r="C4" s="75" t="s">
        <v>60</v>
      </c>
      <c r="D4" s="76"/>
      <c r="E4" s="77"/>
      <c r="F4" s="7" t="s">
        <v>4</v>
      </c>
      <c r="G4" s="8" t="str">
        <f ca="1">INDIRECT(ADDRESS(27,6))&amp;":"&amp;INDIRECT(ADDRESS(27,7))</f>
        <v>13:3</v>
      </c>
      <c r="H4" s="8" t="str">
        <f ca="1">INDIRECT(ADDRESS(31,7))&amp;":"&amp;INDIRECT(ADDRESS(31,6))</f>
        <v>11:13</v>
      </c>
      <c r="I4" s="8" t="str">
        <f ca="1">INDIRECT(ADDRESS(36,6))&amp;":"&amp;INDIRECT(ADDRESS(36,7))</f>
        <v>10:9</v>
      </c>
      <c r="J4" s="8" t="str">
        <f ca="1">INDIRECT(ADDRESS(42,7))&amp;":"&amp;INDIRECT(ADDRESS(42,6))</f>
        <v>13:3</v>
      </c>
      <c r="K4" s="9" t="str">
        <f ca="1">INDIRECT(ADDRESS(20,6))&amp;":"&amp;INDIRECT(ADDRESS(20,7))</f>
        <v>9:11</v>
      </c>
      <c r="L4" s="78">
        <f ca="1">IF(COUNT(F5:K5)=0,"",COUNTIF(F5:K5,"&gt;0")+0.5*COUNTIF(F5:K5,0))</f>
        <v>3</v>
      </c>
      <c r="M4" s="10"/>
      <c r="N4" s="69">
        <v>3</v>
      </c>
    </row>
    <row r="5" spans="2:14" ht="21" x14ac:dyDescent="0.25">
      <c r="B5" s="67"/>
      <c r="C5" s="57"/>
      <c r="D5" s="58"/>
      <c r="E5" s="59"/>
      <c r="F5" s="11" t="s">
        <v>4</v>
      </c>
      <c r="G5" s="12">
        <f ca="1">IF(LEN(INDIRECT(ADDRESS(ROW()-1, COLUMN())))=1,"",INDIRECT(ADDRESS(27,6))-INDIRECT(ADDRESS(27,7)))</f>
        <v>10</v>
      </c>
      <c r="H5" s="12">
        <f ca="1">IF(LEN(INDIRECT(ADDRESS(ROW()-1, COLUMN())))=1,"",INDIRECT(ADDRESS(31,7))-INDIRECT(ADDRESS(31,6)))</f>
        <v>-2</v>
      </c>
      <c r="I5" s="12">
        <f ca="1">IF(LEN(INDIRECT(ADDRESS(ROW()-1, COLUMN())))=1,"",INDIRECT(ADDRESS(36,6))-INDIRECT(ADDRESS(36,7)))</f>
        <v>1</v>
      </c>
      <c r="J5" s="12">
        <f ca="1">IF(LEN(INDIRECT(ADDRESS(ROW()-1, COLUMN())))=1,"",INDIRECT(ADDRESS(42,7))-INDIRECT(ADDRESS(42,6)))</f>
        <v>10</v>
      </c>
      <c r="K5" s="13">
        <f ca="1">IF(LEN(INDIRECT(ADDRESS(ROW()-1, COLUMN())))=1,"",INDIRECT(ADDRESS(20,6))-INDIRECT(ADDRESS(20,7)))</f>
        <v>-2</v>
      </c>
      <c r="L5" s="63"/>
      <c r="M5" s="12">
        <f ca="1">IF(COUNT(F5:K5)=0,"",SUM(F5:K5))</f>
        <v>17</v>
      </c>
      <c r="N5" s="68"/>
    </row>
    <row r="6" spans="2:14" ht="21" x14ac:dyDescent="0.25">
      <c r="B6" s="55">
        <v>2</v>
      </c>
      <c r="C6" s="57" t="s">
        <v>48</v>
      </c>
      <c r="D6" s="58"/>
      <c r="E6" s="59"/>
      <c r="F6" s="14" t="str">
        <f ca="1">INDIRECT(ADDRESS(27,7))&amp;":"&amp;INDIRECT(ADDRESS(27,6))</f>
        <v>3:13</v>
      </c>
      <c r="G6" s="15" t="s">
        <v>4</v>
      </c>
      <c r="H6" s="16" t="str">
        <f ca="1">INDIRECT(ADDRESS(37,6))&amp;":"&amp;INDIRECT(ADDRESS(37,7))</f>
        <v>5:13</v>
      </c>
      <c r="I6" s="16" t="str">
        <f ca="1">INDIRECT(ADDRESS(41,7))&amp;":"&amp;INDIRECT(ADDRESS(41,6))</f>
        <v>8:7</v>
      </c>
      <c r="J6" s="16" t="str">
        <f ca="1">INDIRECT(ADDRESS(21,6))&amp;":"&amp;INDIRECT(ADDRESS(21,7))</f>
        <v>6:12</v>
      </c>
      <c r="K6" s="17" t="str">
        <f ca="1">INDIRECT(ADDRESS(30,6))&amp;":"&amp;INDIRECT(ADDRESS(30,7))</f>
        <v>13:9</v>
      </c>
      <c r="L6" s="63">
        <f ca="1">IF(COUNT(F7:K7)=0,"",COUNTIF(F7:K7,"&gt;0")+0.5*COUNTIF(F7:K7,0))</f>
        <v>2</v>
      </c>
      <c r="M6" s="12"/>
      <c r="N6" s="65">
        <v>4</v>
      </c>
    </row>
    <row r="7" spans="2:14" ht="21" x14ac:dyDescent="0.25">
      <c r="B7" s="67"/>
      <c r="C7" s="57"/>
      <c r="D7" s="58"/>
      <c r="E7" s="59"/>
      <c r="F7" s="18">
        <f ca="1">IF(LEN(INDIRECT(ADDRESS(ROW()-1, COLUMN())))=1,"",INDIRECT(ADDRESS(27,7))-INDIRECT(ADDRESS(27,6)))</f>
        <v>-10</v>
      </c>
      <c r="G7" s="19" t="s">
        <v>4</v>
      </c>
      <c r="H7" s="12">
        <f ca="1">IF(LEN(INDIRECT(ADDRESS(ROW()-1, COLUMN())))=1,"",INDIRECT(ADDRESS(37,6))-INDIRECT(ADDRESS(37,7)))</f>
        <v>-8</v>
      </c>
      <c r="I7" s="12">
        <f ca="1">IF(LEN(INDIRECT(ADDRESS(ROW()-1, COLUMN())))=1,"",INDIRECT(ADDRESS(41,7))-INDIRECT(ADDRESS(41,6)))</f>
        <v>1</v>
      </c>
      <c r="J7" s="12">
        <f ca="1">IF(LEN(INDIRECT(ADDRESS(ROW()-1, COLUMN())))=1,"",INDIRECT(ADDRESS(21,6))-INDIRECT(ADDRESS(21,7)))</f>
        <v>-6</v>
      </c>
      <c r="K7" s="13">
        <f ca="1">IF(LEN(INDIRECT(ADDRESS(ROW()-1, COLUMN())))=1,"",INDIRECT(ADDRESS(30,6))-INDIRECT(ADDRESS(30,7)))</f>
        <v>4</v>
      </c>
      <c r="L7" s="63"/>
      <c r="M7" s="12">
        <f ca="1">IF(COUNT(F7:K7)=0,"",SUM(F7:K7))</f>
        <v>-19</v>
      </c>
      <c r="N7" s="68"/>
    </row>
    <row r="8" spans="2:14" ht="21" x14ac:dyDescent="0.25">
      <c r="B8" s="55">
        <v>3</v>
      </c>
      <c r="C8" s="92" t="s">
        <v>28</v>
      </c>
      <c r="D8" s="93"/>
      <c r="E8" s="94"/>
      <c r="F8" s="14" t="str">
        <f ca="1">INDIRECT(ADDRESS(31,6))&amp;":"&amp;INDIRECT(ADDRESS(31,7))</f>
        <v>13:11</v>
      </c>
      <c r="G8" s="16" t="str">
        <f ca="1">INDIRECT(ADDRESS(37,7))&amp;":"&amp;INDIRECT(ADDRESS(37,6))</f>
        <v>13:5</v>
      </c>
      <c r="H8" s="15" t="s">
        <v>4</v>
      </c>
      <c r="I8" s="16" t="str">
        <f ca="1">INDIRECT(ADDRESS(22,6))&amp;":"&amp;INDIRECT(ADDRESS(22,7))</f>
        <v>13:4</v>
      </c>
      <c r="J8" s="16" t="str">
        <f ca="1">INDIRECT(ADDRESS(26,7))&amp;":"&amp;INDIRECT(ADDRESS(26,6))</f>
        <v>13:6</v>
      </c>
      <c r="K8" s="17" t="str">
        <f ca="1">INDIRECT(ADDRESS(40,6))&amp;":"&amp;INDIRECT(ADDRESS(40,7))</f>
        <v>5:13</v>
      </c>
      <c r="L8" s="63">
        <f ca="1">IF(COUNT(F9:K9)=0,"",COUNTIF(F9:K9,"&gt;0")+0.5*COUNTIF(F9:K9,0))</f>
        <v>4</v>
      </c>
      <c r="M8" s="12"/>
      <c r="N8" s="65">
        <v>1</v>
      </c>
    </row>
    <row r="9" spans="2:14" ht="21" x14ac:dyDescent="0.25">
      <c r="B9" s="67"/>
      <c r="C9" s="92"/>
      <c r="D9" s="93"/>
      <c r="E9" s="94"/>
      <c r="F9" s="18">
        <f ca="1">IF(LEN(INDIRECT(ADDRESS(ROW()-1, COLUMN())))=1,"",INDIRECT(ADDRESS(31,6))-INDIRECT(ADDRESS(31,7)))</f>
        <v>2</v>
      </c>
      <c r="G9" s="12">
        <f ca="1">IF(LEN(INDIRECT(ADDRESS(ROW()-1, COLUMN())))=1,"",INDIRECT(ADDRESS(37,7))-INDIRECT(ADDRESS(37,6)))</f>
        <v>8</v>
      </c>
      <c r="H9" s="19" t="s">
        <v>4</v>
      </c>
      <c r="I9" s="12">
        <f ca="1">IF(LEN(INDIRECT(ADDRESS(ROW()-1, COLUMN())))=1,"",INDIRECT(ADDRESS(22,6))-INDIRECT(ADDRESS(22,7)))</f>
        <v>9</v>
      </c>
      <c r="J9" s="12">
        <f ca="1">IF(LEN(INDIRECT(ADDRESS(ROW()-1, COLUMN())))=1,"",INDIRECT(ADDRESS(26,7))-INDIRECT(ADDRESS(26,6)))</f>
        <v>7</v>
      </c>
      <c r="K9" s="13">
        <f ca="1">IF(LEN(INDIRECT(ADDRESS(ROW()-1, COLUMN())))=1,"",INDIRECT(ADDRESS(40,6))-INDIRECT(ADDRESS(40,7)))</f>
        <v>-8</v>
      </c>
      <c r="L9" s="63"/>
      <c r="M9" s="12">
        <f ca="1">IF(COUNT(F9:K9)=0,"",SUM(F9:K9))</f>
        <v>18</v>
      </c>
      <c r="N9" s="68"/>
    </row>
    <row r="10" spans="2:14" ht="21" x14ac:dyDescent="0.25">
      <c r="B10" s="55">
        <v>4</v>
      </c>
      <c r="C10" s="57" t="s">
        <v>63</v>
      </c>
      <c r="D10" s="58"/>
      <c r="E10" s="59"/>
      <c r="F10" s="14" t="str">
        <f ca="1">INDIRECT(ADDRESS(36,7))&amp;":"&amp;INDIRECT(ADDRESS(36,6))</f>
        <v>9:10</v>
      </c>
      <c r="G10" s="16" t="str">
        <f ca="1">INDIRECT(ADDRESS(41,6))&amp;":"&amp;INDIRECT(ADDRESS(41,7))</f>
        <v>7:8</v>
      </c>
      <c r="H10" s="16" t="str">
        <f ca="1">INDIRECT(ADDRESS(22,7))&amp;":"&amp;INDIRECT(ADDRESS(22,6))</f>
        <v>4:13</v>
      </c>
      <c r="I10" s="15" t="s">
        <v>4</v>
      </c>
      <c r="J10" s="16" t="str">
        <f ca="1">INDIRECT(ADDRESS(32,6))&amp;":"&amp;INDIRECT(ADDRESS(32,7))</f>
        <v>10:9</v>
      </c>
      <c r="K10" s="17" t="str">
        <f ca="1">INDIRECT(ADDRESS(25,7))&amp;":"&amp;INDIRECT(ADDRESS(25,6))</f>
        <v>7:11</v>
      </c>
      <c r="L10" s="63">
        <f ca="1">IF(COUNT(F11:K11)=0,"",COUNTIF(F11:K11,"&gt;0")+0.5*COUNTIF(F11:K11,0))</f>
        <v>1</v>
      </c>
      <c r="M10" s="12"/>
      <c r="N10" s="65">
        <v>6</v>
      </c>
    </row>
    <row r="11" spans="2:14" ht="21" x14ac:dyDescent="0.25">
      <c r="B11" s="67"/>
      <c r="C11" s="57"/>
      <c r="D11" s="58"/>
      <c r="E11" s="59"/>
      <c r="F11" s="18">
        <f ca="1">IF(LEN(INDIRECT(ADDRESS(ROW()-1, COLUMN())))=1,"",INDIRECT(ADDRESS(36,7))-INDIRECT(ADDRESS(36,6)))</f>
        <v>-1</v>
      </c>
      <c r="G11" s="12">
        <f ca="1">IF(LEN(INDIRECT(ADDRESS(ROW()-1, COLUMN())))=1,"",INDIRECT(ADDRESS(41,6))-INDIRECT(ADDRESS(41,7)))</f>
        <v>-1</v>
      </c>
      <c r="H11" s="12">
        <f ca="1">IF(LEN(INDIRECT(ADDRESS(ROW()-1, COLUMN())))=1,"",INDIRECT(ADDRESS(22,7))-INDIRECT(ADDRESS(22,6)))</f>
        <v>-9</v>
      </c>
      <c r="I11" s="19" t="s">
        <v>4</v>
      </c>
      <c r="J11" s="12">
        <f ca="1">IF(LEN(INDIRECT(ADDRESS(ROW()-1, COLUMN())))=1,"",INDIRECT(ADDRESS(32,6))-INDIRECT(ADDRESS(32,7)))</f>
        <v>1</v>
      </c>
      <c r="K11" s="13">
        <f ca="1">IF(LEN(INDIRECT(ADDRESS(ROW()-1, COLUMN())))=1,"",INDIRECT(ADDRESS(25,7))-INDIRECT(ADDRESS(25,6)))</f>
        <v>-4</v>
      </c>
      <c r="L11" s="63"/>
      <c r="M11" s="12">
        <f ca="1">IF(COUNT(F11:K11)=0,"",SUM(F11:K11))</f>
        <v>-14</v>
      </c>
      <c r="N11" s="68"/>
    </row>
    <row r="12" spans="2:14" ht="21" x14ac:dyDescent="0.25">
      <c r="B12" s="55">
        <v>5</v>
      </c>
      <c r="C12" s="57" t="s">
        <v>38</v>
      </c>
      <c r="D12" s="58"/>
      <c r="E12" s="59"/>
      <c r="F12" s="14" t="str">
        <f ca="1">INDIRECT(ADDRESS(42,6))&amp;":"&amp;INDIRECT(ADDRESS(42,7))</f>
        <v>3:13</v>
      </c>
      <c r="G12" s="16" t="str">
        <f ca="1">INDIRECT(ADDRESS(21,7))&amp;":"&amp;INDIRECT(ADDRESS(21,6))</f>
        <v>12:6</v>
      </c>
      <c r="H12" s="16" t="str">
        <f ca="1">INDIRECT(ADDRESS(26,6))&amp;":"&amp;INDIRECT(ADDRESS(26,7))</f>
        <v>6:13</v>
      </c>
      <c r="I12" s="16" t="str">
        <f ca="1">INDIRECT(ADDRESS(32,7))&amp;":"&amp;INDIRECT(ADDRESS(32,6))</f>
        <v>9:10</v>
      </c>
      <c r="J12" s="15" t="s">
        <v>4</v>
      </c>
      <c r="K12" s="17" t="str">
        <f ca="1">INDIRECT(ADDRESS(35,7))&amp;":"&amp;INDIRECT(ADDRESS(35,6))</f>
        <v>13:10</v>
      </c>
      <c r="L12" s="63">
        <f ca="1">IF(COUNT(F13:K13)=0,"",COUNTIF(F13:K13,"&gt;0")+0.5*COUNTIF(F13:K13,0))</f>
        <v>2</v>
      </c>
      <c r="M12" s="12"/>
      <c r="N12" s="65">
        <v>5</v>
      </c>
    </row>
    <row r="13" spans="2:14" ht="21" x14ac:dyDescent="0.25">
      <c r="B13" s="67"/>
      <c r="C13" s="57"/>
      <c r="D13" s="58"/>
      <c r="E13" s="59"/>
      <c r="F13" s="18">
        <f ca="1">IF(LEN(INDIRECT(ADDRESS(ROW()-1, COLUMN())))=1,"",INDIRECT(ADDRESS(42,6))-INDIRECT(ADDRESS(42,7)))</f>
        <v>-10</v>
      </c>
      <c r="G13" s="12">
        <f ca="1">IF(LEN(INDIRECT(ADDRESS(ROW()-1, COLUMN())))=1,"",INDIRECT(ADDRESS(21,7))-INDIRECT(ADDRESS(21,6)))</f>
        <v>6</v>
      </c>
      <c r="H13" s="12">
        <f ca="1">IF(LEN(INDIRECT(ADDRESS(ROW()-1, COLUMN())))=1,"",INDIRECT(ADDRESS(26,6))-INDIRECT(ADDRESS(26,7)))</f>
        <v>-7</v>
      </c>
      <c r="I13" s="12">
        <f ca="1">IF(LEN(INDIRECT(ADDRESS(ROW()-1, COLUMN())))=1,"",INDIRECT(ADDRESS(32,7))-INDIRECT(ADDRESS(32,6)))</f>
        <v>-1</v>
      </c>
      <c r="J13" s="19" t="s">
        <v>4</v>
      </c>
      <c r="K13" s="13">
        <f ca="1">IF(LEN(INDIRECT(ADDRESS(ROW()-1, COLUMN())))=1,"",INDIRECT(ADDRESS(35,7))-INDIRECT(ADDRESS(35,6)))</f>
        <v>3</v>
      </c>
      <c r="L13" s="63"/>
      <c r="M13" s="12">
        <f ca="1">IF(COUNT(F13:K13)=0,"",SUM(F13:K13))</f>
        <v>-9</v>
      </c>
      <c r="N13" s="68"/>
    </row>
    <row r="14" spans="2:14" ht="21" x14ac:dyDescent="0.25">
      <c r="B14" s="55">
        <v>6</v>
      </c>
      <c r="C14" s="92" t="s">
        <v>47</v>
      </c>
      <c r="D14" s="93"/>
      <c r="E14" s="94"/>
      <c r="F14" s="14" t="str">
        <f ca="1">INDIRECT(ADDRESS(20,7))&amp;":"&amp;INDIRECT(ADDRESS(20,6))</f>
        <v>11:9</v>
      </c>
      <c r="G14" s="16" t="str">
        <f ca="1">INDIRECT(ADDRESS(30,7))&amp;":"&amp;INDIRECT(ADDRESS(30,6))</f>
        <v>9:13</v>
      </c>
      <c r="H14" s="16" t="str">
        <f ca="1">INDIRECT(ADDRESS(40,7))&amp;":"&amp;INDIRECT(ADDRESS(40,6))</f>
        <v>13:5</v>
      </c>
      <c r="I14" s="16" t="str">
        <f ca="1">INDIRECT(ADDRESS(25,6))&amp;":"&amp;INDIRECT(ADDRESS(25,7))</f>
        <v>11:7</v>
      </c>
      <c r="J14" s="16" t="str">
        <f ca="1">INDIRECT(ADDRESS(35,6))&amp;":"&amp;INDIRECT(ADDRESS(35,7))</f>
        <v>10:13</v>
      </c>
      <c r="K14" s="20" t="s">
        <v>4</v>
      </c>
      <c r="L14" s="63">
        <f ca="1">IF(COUNT(F15:K15)=0,"",COUNTIF(F15:K15,"&gt;0")+0.5*COUNTIF(F15:K15,0))</f>
        <v>3</v>
      </c>
      <c r="M14" s="12"/>
      <c r="N14" s="65">
        <v>2</v>
      </c>
    </row>
    <row r="15" spans="2:14" ht="21.75" thickBot="1" x14ac:dyDescent="0.3">
      <c r="B15" s="56"/>
      <c r="C15" s="95"/>
      <c r="D15" s="96"/>
      <c r="E15" s="97"/>
      <c r="F15" s="21">
        <f ca="1">IF(LEN(INDIRECT(ADDRESS(ROW()-1, COLUMN())))=1,"",INDIRECT(ADDRESS(20,7))-INDIRECT(ADDRESS(20,6)))</f>
        <v>2</v>
      </c>
      <c r="G15" s="22">
        <f ca="1">IF(LEN(INDIRECT(ADDRESS(ROW()-1, COLUMN())))=1,"",INDIRECT(ADDRESS(30,7))-INDIRECT(ADDRESS(30,6)))</f>
        <v>-4</v>
      </c>
      <c r="H15" s="22">
        <f ca="1">IF(LEN(INDIRECT(ADDRESS(ROW()-1, COLUMN())))=1,"",INDIRECT(ADDRESS(40,7))-INDIRECT(ADDRESS(40,6)))</f>
        <v>8</v>
      </c>
      <c r="I15" s="22">
        <f ca="1">IF(LEN(INDIRECT(ADDRESS(ROW()-1, COLUMN())))=1,"",INDIRECT(ADDRESS(25,6))-INDIRECT(ADDRESS(25,7)))</f>
        <v>4</v>
      </c>
      <c r="J15" s="22">
        <f ca="1">IF(LEN(INDIRECT(ADDRESS(ROW()-1, COLUMN())))=1,"",INDIRECT(ADDRESS(35,6))-INDIRECT(ADDRESS(35,7)))</f>
        <v>-3</v>
      </c>
      <c r="K15" s="23" t="s">
        <v>4</v>
      </c>
      <c r="L15" s="64"/>
      <c r="M15" s="22">
        <f ca="1">IF(COUNT(F15:K15)=0,"",SUM(F15:K15))</f>
        <v>7</v>
      </c>
      <c r="N15" s="66"/>
    </row>
    <row r="19" spans="1:13" s="25" customFormat="1" ht="21.75" thickBot="1" x14ac:dyDescent="0.4">
      <c r="A19" s="24"/>
      <c r="B19" s="54" t="s">
        <v>5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3" s="25" customFormat="1" ht="21.75" thickBot="1" x14ac:dyDescent="0.4">
      <c r="A20" s="24"/>
      <c r="B20" s="26">
        <v>1</v>
      </c>
      <c r="C20" s="51" t="str">
        <f ca="1">IF(ISBLANK(INDIRECT(ADDRESS(B20*2+2,3))),"",INDIRECT(ADDRESS(B20*2+2,3)))</f>
        <v>Хафизова</v>
      </c>
      <c r="D20" s="51"/>
      <c r="E20" s="52"/>
      <c r="F20" s="27">
        <v>9</v>
      </c>
      <c r="G20" s="28">
        <v>11</v>
      </c>
      <c r="H20" s="53" t="str">
        <f ca="1">IF(ISBLANK(INDIRECT(ADDRESS(K20*2+2,3))),"",INDIRECT(ADDRESS(K20*2+2,3)))</f>
        <v>Педченко</v>
      </c>
      <c r="I20" s="51"/>
      <c r="J20" s="51"/>
      <c r="K20" s="26">
        <v>6</v>
      </c>
      <c r="L20" s="29" t="s">
        <v>6</v>
      </c>
      <c r="M20" s="46"/>
    </row>
    <row r="21" spans="1:13" s="25" customFormat="1" ht="21.75" thickBot="1" x14ac:dyDescent="0.4">
      <c r="A21" s="24"/>
      <c r="B21" s="26">
        <v>2</v>
      </c>
      <c r="C21" s="51" t="str">
        <f ca="1">IF(ISBLANK(INDIRECT(ADDRESS(B21*2+2,3))),"",INDIRECT(ADDRESS(B21*2+2,3)))</f>
        <v>Петрова</v>
      </c>
      <c r="D21" s="51"/>
      <c r="E21" s="52"/>
      <c r="F21" s="27">
        <v>6</v>
      </c>
      <c r="G21" s="28">
        <v>12</v>
      </c>
      <c r="H21" s="53" t="str">
        <f ca="1">IF(ISBLANK(INDIRECT(ADDRESS(K21*2+2,3))),"",INDIRECT(ADDRESS(K21*2+2,3)))</f>
        <v>Кайтукова</v>
      </c>
      <c r="I21" s="51"/>
      <c r="J21" s="51"/>
      <c r="K21" s="26">
        <v>5</v>
      </c>
      <c r="L21" s="29" t="s">
        <v>6</v>
      </c>
      <c r="M21" s="46"/>
    </row>
    <row r="22" spans="1:13" s="25" customFormat="1" ht="21.75" thickBot="1" x14ac:dyDescent="0.4">
      <c r="A22" s="24"/>
      <c r="B22" s="26">
        <v>3</v>
      </c>
      <c r="C22" s="51" t="str">
        <f ca="1">IF(ISBLANK(INDIRECT(ADDRESS(B22*2+2,3))),"",INDIRECT(ADDRESS(B22*2+2,3)))</f>
        <v>Головко</v>
      </c>
      <c r="D22" s="51"/>
      <c r="E22" s="52"/>
      <c r="F22" s="27">
        <v>13</v>
      </c>
      <c r="G22" s="28">
        <v>4</v>
      </c>
      <c r="H22" s="53" t="str">
        <f ca="1">IF(ISBLANK(INDIRECT(ADDRESS(K22*2+2,3))),"",INDIRECT(ADDRESS(K22*2+2,3)))</f>
        <v>Власов</v>
      </c>
      <c r="I22" s="51"/>
      <c r="J22" s="51"/>
      <c r="K22" s="26">
        <v>4</v>
      </c>
      <c r="L22" s="29" t="s">
        <v>6</v>
      </c>
      <c r="M22" s="46"/>
    </row>
    <row r="23" spans="1:13" s="25" customFormat="1" ht="21" x14ac:dyDescent="0.35">
      <c r="A23" s="24"/>
      <c r="M23" s="31"/>
    </row>
    <row r="24" spans="1:13" s="25" customFormat="1" ht="21.75" thickBot="1" x14ac:dyDescent="0.4">
      <c r="A24" s="24"/>
      <c r="B24" s="54" t="s">
        <v>7</v>
      </c>
      <c r="C24" s="54"/>
      <c r="D24" s="54"/>
      <c r="E24" s="54"/>
      <c r="F24" s="54"/>
      <c r="G24" s="54"/>
      <c r="H24" s="54"/>
      <c r="I24" s="54"/>
      <c r="J24" s="54"/>
      <c r="K24" s="54"/>
      <c r="M24" s="31"/>
    </row>
    <row r="25" spans="1:13" s="25" customFormat="1" ht="21.75" thickBot="1" x14ac:dyDescent="0.4">
      <c r="A25" s="24"/>
      <c r="B25" s="26">
        <v>6</v>
      </c>
      <c r="C25" s="51" t="str">
        <f ca="1">IF(ISBLANK(INDIRECT(ADDRESS(B25*2+2,3))),"",INDIRECT(ADDRESS(B25*2+2,3)))</f>
        <v>Педченко</v>
      </c>
      <c r="D25" s="51"/>
      <c r="E25" s="52"/>
      <c r="F25" s="27">
        <v>11</v>
      </c>
      <c r="G25" s="28">
        <v>7</v>
      </c>
      <c r="H25" s="53" t="str">
        <f ca="1">IF(ISBLANK(INDIRECT(ADDRESS(K25*2+2,3))),"",INDIRECT(ADDRESS(K25*2+2,3)))</f>
        <v>Власов</v>
      </c>
      <c r="I25" s="51"/>
      <c r="J25" s="51"/>
      <c r="K25" s="26">
        <v>4</v>
      </c>
      <c r="L25" s="29" t="s">
        <v>6</v>
      </c>
      <c r="M25" s="46"/>
    </row>
    <row r="26" spans="1:13" s="25" customFormat="1" ht="21.75" thickBot="1" x14ac:dyDescent="0.4">
      <c r="A26" s="24"/>
      <c r="B26" s="26">
        <v>5</v>
      </c>
      <c r="C26" s="51" t="str">
        <f ca="1">IF(ISBLANK(INDIRECT(ADDRESS(B26*2+2,3))),"",INDIRECT(ADDRESS(B26*2+2,3)))</f>
        <v>Кайтукова</v>
      </c>
      <c r="D26" s="51"/>
      <c r="E26" s="52"/>
      <c r="F26" s="27">
        <v>6</v>
      </c>
      <c r="G26" s="28">
        <v>13</v>
      </c>
      <c r="H26" s="53" t="str">
        <f ca="1">IF(ISBLANK(INDIRECT(ADDRESS(K26*2+2,3))),"",INDIRECT(ADDRESS(K26*2+2,3)))</f>
        <v>Головко</v>
      </c>
      <c r="I26" s="51"/>
      <c r="J26" s="51"/>
      <c r="K26" s="26">
        <v>3</v>
      </c>
      <c r="L26" s="29" t="s">
        <v>6</v>
      </c>
      <c r="M26" s="46"/>
    </row>
    <row r="27" spans="1:13" s="25" customFormat="1" ht="21.75" thickBot="1" x14ac:dyDescent="0.4">
      <c r="A27" s="24"/>
      <c r="B27" s="26">
        <v>1</v>
      </c>
      <c r="C27" s="51" t="str">
        <f ca="1">IF(ISBLANK(INDIRECT(ADDRESS(B27*2+2,3))),"",INDIRECT(ADDRESS(B27*2+2,3)))</f>
        <v>Хафизова</v>
      </c>
      <c r="D27" s="51"/>
      <c r="E27" s="52"/>
      <c r="F27" s="27">
        <v>13</v>
      </c>
      <c r="G27" s="28">
        <v>3</v>
      </c>
      <c r="H27" s="53" t="str">
        <f ca="1">IF(ISBLANK(INDIRECT(ADDRESS(K27*2+2,3))),"",INDIRECT(ADDRESS(K27*2+2,3)))</f>
        <v>Петрова</v>
      </c>
      <c r="I27" s="51"/>
      <c r="J27" s="51"/>
      <c r="K27" s="26">
        <v>2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2</v>
      </c>
      <c r="C30" s="51" t="str">
        <f ca="1">IF(ISBLANK(INDIRECT(ADDRESS(B30*2+2,3))),"",INDIRECT(ADDRESS(B30*2+2,3)))</f>
        <v>Петрова</v>
      </c>
      <c r="D30" s="51"/>
      <c r="E30" s="52"/>
      <c r="F30" s="27">
        <v>13</v>
      </c>
      <c r="G30" s="28">
        <v>9</v>
      </c>
      <c r="H30" s="53" t="str">
        <f ca="1">IF(ISBLANK(INDIRECT(ADDRESS(K30*2+2,3))),"",INDIRECT(ADDRESS(K30*2+2,3)))</f>
        <v>Педченко</v>
      </c>
      <c r="I30" s="51"/>
      <c r="J30" s="51"/>
      <c r="K30" s="26">
        <v>6</v>
      </c>
      <c r="L30" s="29" t="s">
        <v>6</v>
      </c>
      <c r="M30" s="46"/>
    </row>
    <row r="31" spans="1:13" s="25" customFormat="1" ht="21.75" thickBot="1" x14ac:dyDescent="0.4">
      <c r="A31" s="24"/>
      <c r="B31" s="26">
        <v>3</v>
      </c>
      <c r="C31" s="51" t="str">
        <f ca="1">IF(ISBLANK(INDIRECT(ADDRESS(B31*2+2,3))),"",INDIRECT(ADDRESS(B31*2+2,3)))</f>
        <v>Головко</v>
      </c>
      <c r="D31" s="51"/>
      <c r="E31" s="52"/>
      <c r="F31" s="27">
        <v>13</v>
      </c>
      <c r="G31" s="28">
        <v>11</v>
      </c>
      <c r="H31" s="53" t="str">
        <f ca="1">IF(ISBLANK(INDIRECT(ADDRESS(K31*2+2,3))),"",INDIRECT(ADDRESS(K31*2+2,3)))</f>
        <v>Хафизова</v>
      </c>
      <c r="I31" s="51"/>
      <c r="J31" s="51"/>
      <c r="K31" s="26">
        <v>1</v>
      </c>
      <c r="L31" s="29" t="s">
        <v>6</v>
      </c>
      <c r="M31" s="46"/>
    </row>
    <row r="32" spans="1:13" s="25" customFormat="1" ht="21.75" thickBot="1" x14ac:dyDescent="0.4">
      <c r="A32" s="24"/>
      <c r="B32" s="26">
        <v>4</v>
      </c>
      <c r="C32" s="51" t="str">
        <f ca="1">IF(ISBLANK(INDIRECT(ADDRESS(B32*2+2,3))),"",INDIRECT(ADDRESS(B32*2+2,3)))</f>
        <v>Власов</v>
      </c>
      <c r="D32" s="51"/>
      <c r="E32" s="52"/>
      <c r="F32" s="27">
        <v>10</v>
      </c>
      <c r="G32" s="28">
        <v>9</v>
      </c>
      <c r="H32" s="53" t="str">
        <f ca="1">IF(ISBLANK(INDIRECT(ADDRESS(K32*2+2,3))),"",INDIRECT(ADDRESS(K32*2+2,3)))</f>
        <v>Кайтукова</v>
      </c>
      <c r="I32" s="51"/>
      <c r="J32" s="51"/>
      <c r="K32" s="26">
        <v>5</v>
      </c>
      <c r="L32" s="29" t="s">
        <v>6</v>
      </c>
      <c r="M32" s="46"/>
    </row>
    <row r="33" spans="1:13" s="25" customFormat="1" ht="21" x14ac:dyDescent="0.35">
      <c r="A33" s="24"/>
      <c r="M33" s="31"/>
    </row>
    <row r="34" spans="1:13" s="25" customFormat="1" ht="21.75" thickBot="1" x14ac:dyDescent="0.4">
      <c r="A34" s="24"/>
      <c r="B34" s="54" t="s">
        <v>9</v>
      </c>
      <c r="C34" s="54"/>
      <c r="D34" s="54"/>
      <c r="E34" s="54"/>
      <c r="F34" s="54"/>
      <c r="G34" s="54"/>
      <c r="H34" s="54"/>
      <c r="I34" s="54"/>
      <c r="J34" s="54"/>
      <c r="K34" s="54"/>
      <c r="M34" s="31"/>
    </row>
    <row r="35" spans="1:13" s="25" customFormat="1" ht="21.75" thickBot="1" x14ac:dyDescent="0.4">
      <c r="A35" s="24"/>
      <c r="B35" s="26">
        <v>6</v>
      </c>
      <c r="C35" s="51" t="str">
        <f ca="1">IF(ISBLANK(INDIRECT(ADDRESS(B35*2+2,3))),"",INDIRECT(ADDRESS(B35*2+2,3)))</f>
        <v>Педченко</v>
      </c>
      <c r="D35" s="51"/>
      <c r="E35" s="52"/>
      <c r="F35" s="27">
        <v>10</v>
      </c>
      <c r="G35" s="28">
        <v>13</v>
      </c>
      <c r="H35" s="53" t="str">
        <f ca="1">IF(ISBLANK(INDIRECT(ADDRESS(K35*2+2,3))),"",INDIRECT(ADDRESS(K35*2+2,3)))</f>
        <v>Кайтукова</v>
      </c>
      <c r="I35" s="51"/>
      <c r="J35" s="51"/>
      <c r="K35" s="26">
        <v>5</v>
      </c>
      <c r="L35" s="29" t="s">
        <v>6</v>
      </c>
      <c r="M35" s="46"/>
    </row>
    <row r="36" spans="1:13" s="25" customFormat="1" ht="21.75" thickBot="1" x14ac:dyDescent="0.4">
      <c r="A36" s="24"/>
      <c r="B36" s="26">
        <v>1</v>
      </c>
      <c r="C36" s="51" t="str">
        <f ca="1">IF(ISBLANK(INDIRECT(ADDRESS(B36*2+2,3))),"",INDIRECT(ADDRESS(B36*2+2,3)))</f>
        <v>Хафизова</v>
      </c>
      <c r="D36" s="51"/>
      <c r="E36" s="52"/>
      <c r="F36" s="27">
        <v>10</v>
      </c>
      <c r="G36" s="28">
        <v>9</v>
      </c>
      <c r="H36" s="53" t="str">
        <f ca="1">IF(ISBLANK(INDIRECT(ADDRESS(K36*2+2,3))),"",INDIRECT(ADDRESS(K36*2+2,3)))</f>
        <v>Власов</v>
      </c>
      <c r="I36" s="51"/>
      <c r="J36" s="51"/>
      <c r="K36" s="26">
        <v>4</v>
      </c>
      <c r="L36" s="29" t="s">
        <v>6</v>
      </c>
      <c r="M36" s="46"/>
    </row>
    <row r="37" spans="1:13" s="25" customFormat="1" ht="21.75" thickBot="1" x14ac:dyDescent="0.4">
      <c r="A37" s="24"/>
      <c r="B37" s="26">
        <v>2</v>
      </c>
      <c r="C37" s="51" t="str">
        <f ca="1">IF(ISBLANK(INDIRECT(ADDRESS(B37*2+2,3))),"",INDIRECT(ADDRESS(B37*2+2,3)))</f>
        <v>Петрова</v>
      </c>
      <c r="D37" s="51"/>
      <c r="E37" s="52"/>
      <c r="F37" s="27">
        <v>5</v>
      </c>
      <c r="G37" s="28">
        <v>13</v>
      </c>
      <c r="H37" s="53" t="str">
        <f ca="1">IF(ISBLANK(INDIRECT(ADDRESS(K37*2+2,3))),"",INDIRECT(ADDRESS(K37*2+2,3)))</f>
        <v>Головко</v>
      </c>
      <c r="I37" s="51"/>
      <c r="J37" s="51"/>
      <c r="K37" s="26">
        <v>3</v>
      </c>
      <c r="L37" s="29" t="s">
        <v>6</v>
      </c>
      <c r="M37" s="46"/>
    </row>
    <row r="38" spans="1:13" s="25" customFormat="1" ht="21" x14ac:dyDescent="0.35">
      <c r="A38" s="24"/>
      <c r="M38" s="31"/>
    </row>
    <row r="39" spans="1:13" s="25" customFormat="1" ht="21.75" thickBot="1" x14ac:dyDescent="0.4">
      <c r="A39" s="24"/>
      <c r="B39" s="54" t="s">
        <v>10</v>
      </c>
      <c r="C39" s="54"/>
      <c r="D39" s="54"/>
      <c r="E39" s="54"/>
      <c r="F39" s="54"/>
      <c r="G39" s="54"/>
      <c r="H39" s="54"/>
      <c r="I39" s="54"/>
      <c r="J39" s="54"/>
      <c r="K39" s="54"/>
      <c r="M39" s="31"/>
    </row>
    <row r="40" spans="1:13" s="25" customFormat="1" ht="21.75" thickBot="1" x14ac:dyDescent="0.4">
      <c r="A40" s="24"/>
      <c r="B40" s="26">
        <v>3</v>
      </c>
      <c r="C40" s="51" t="str">
        <f ca="1">IF(ISBLANK(INDIRECT(ADDRESS(B40*2+2,3))),"",INDIRECT(ADDRESS(B40*2+2,3)))</f>
        <v>Головко</v>
      </c>
      <c r="D40" s="51"/>
      <c r="E40" s="52"/>
      <c r="F40" s="27">
        <v>5</v>
      </c>
      <c r="G40" s="28">
        <v>13</v>
      </c>
      <c r="H40" s="53" t="str">
        <f ca="1">IF(ISBLANK(INDIRECT(ADDRESS(K40*2+2,3))),"",INDIRECT(ADDRESS(K40*2+2,3)))</f>
        <v>Педченко</v>
      </c>
      <c r="I40" s="51"/>
      <c r="J40" s="51"/>
      <c r="K40" s="26">
        <v>6</v>
      </c>
      <c r="L40" s="29" t="s">
        <v>6</v>
      </c>
      <c r="M40" s="46"/>
    </row>
    <row r="41" spans="1:13" s="25" customFormat="1" ht="21.75" thickBot="1" x14ac:dyDescent="0.4">
      <c r="A41" s="24"/>
      <c r="B41" s="26">
        <v>4</v>
      </c>
      <c r="C41" s="51" t="str">
        <f ca="1">IF(ISBLANK(INDIRECT(ADDRESS(B41*2+2,3))),"",INDIRECT(ADDRESS(B41*2+2,3)))</f>
        <v>Власов</v>
      </c>
      <c r="D41" s="51"/>
      <c r="E41" s="52"/>
      <c r="F41" s="27">
        <v>7</v>
      </c>
      <c r="G41" s="28">
        <v>8</v>
      </c>
      <c r="H41" s="53" t="str">
        <f ca="1">IF(ISBLANK(INDIRECT(ADDRESS(K41*2+2,3))),"",INDIRECT(ADDRESS(K41*2+2,3)))</f>
        <v>Петрова</v>
      </c>
      <c r="I41" s="51"/>
      <c r="J41" s="51"/>
      <c r="K41" s="26">
        <v>2</v>
      </c>
      <c r="L41" s="29" t="s">
        <v>6</v>
      </c>
      <c r="M41" s="46"/>
    </row>
    <row r="42" spans="1:13" s="25" customFormat="1" ht="21.75" thickBot="1" x14ac:dyDescent="0.4">
      <c r="A42" s="24"/>
      <c r="B42" s="26">
        <v>5</v>
      </c>
      <c r="C42" s="51" t="str">
        <f ca="1">IF(ISBLANK(INDIRECT(ADDRESS(B42*2+2,3))),"",INDIRECT(ADDRESS(B42*2+2,3)))</f>
        <v>Кайтукова</v>
      </c>
      <c r="D42" s="51"/>
      <c r="E42" s="52"/>
      <c r="F42" s="27">
        <v>3</v>
      </c>
      <c r="G42" s="28">
        <v>13</v>
      </c>
      <c r="H42" s="53" t="str">
        <f ca="1">IF(ISBLANK(INDIRECT(ADDRESS(K42*2+2,3))),"",INDIRECT(ADDRESS(K42*2+2,3)))</f>
        <v>Хафизова</v>
      </c>
      <c r="I42" s="51"/>
      <c r="J42" s="51"/>
      <c r="K42" s="26">
        <v>1</v>
      </c>
      <c r="L42" s="29" t="s">
        <v>6</v>
      </c>
      <c r="M42" s="46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1:E31"/>
    <mergeCell ref="H31:J31"/>
    <mergeCell ref="C32:E32"/>
    <mergeCell ref="H32:J32"/>
    <mergeCell ref="B34:K3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21:E21"/>
    <mergeCell ref="H21:J21"/>
    <mergeCell ref="C22:E22"/>
    <mergeCell ref="H22:J22"/>
    <mergeCell ref="B24:K24"/>
    <mergeCell ref="C25:E25"/>
    <mergeCell ref="H25:J25"/>
    <mergeCell ref="B14:B15"/>
    <mergeCell ref="C14:E15"/>
    <mergeCell ref="L14:L15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B1:K1"/>
    <mergeCell ref="C3:E3"/>
    <mergeCell ref="B4:B5"/>
    <mergeCell ref="C4:E5"/>
    <mergeCell ref="L4:L5"/>
    <mergeCell ref="N4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J18" sqref="J18"/>
    </sheetView>
  </sheetViews>
  <sheetFormatPr defaultRowHeight="15" x14ac:dyDescent="0.25"/>
  <cols>
    <col min="1" max="1" width="4" style="47" customWidth="1"/>
    <col min="2" max="15" width="10.28515625" customWidth="1"/>
  </cols>
  <sheetData>
    <row r="1" spans="2:14" ht="31.5" x14ac:dyDescent="0.25">
      <c r="B1" s="70" t="s">
        <v>73</v>
      </c>
      <c r="C1" s="70"/>
      <c r="D1" s="70"/>
      <c r="E1" s="70"/>
      <c r="F1" s="70"/>
      <c r="G1" s="70"/>
      <c r="H1" s="70"/>
      <c r="I1" s="70"/>
      <c r="J1" s="70"/>
      <c r="K1" s="70"/>
    </row>
    <row r="2" spans="2:14" ht="15.75" thickBot="1" x14ac:dyDescent="0.3"/>
    <row r="3" spans="2:14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5" t="s">
        <v>1</v>
      </c>
      <c r="M3" s="3" t="s">
        <v>2</v>
      </c>
      <c r="N3" s="6" t="s">
        <v>3</v>
      </c>
    </row>
    <row r="4" spans="2:14" ht="21" x14ac:dyDescent="0.25">
      <c r="B4" s="74">
        <v>1</v>
      </c>
      <c r="C4" s="75" t="s">
        <v>39</v>
      </c>
      <c r="D4" s="76"/>
      <c r="E4" s="77"/>
      <c r="F4" s="7" t="s">
        <v>4</v>
      </c>
      <c r="G4" s="8" t="str">
        <f ca="1">INDIRECT(ADDRESS(27,6))&amp;":"&amp;INDIRECT(ADDRESS(27,7))</f>
        <v>7:13</v>
      </c>
      <c r="H4" s="8" t="str">
        <f ca="1">INDIRECT(ADDRESS(31,7))&amp;":"&amp;INDIRECT(ADDRESS(31,6))</f>
        <v>8:13</v>
      </c>
      <c r="I4" s="8" t="str">
        <f ca="1">INDIRECT(ADDRESS(36,6))&amp;":"&amp;INDIRECT(ADDRESS(36,7))</f>
        <v>13:11</v>
      </c>
      <c r="J4" s="8" t="str">
        <f ca="1">INDIRECT(ADDRESS(42,7))&amp;":"&amp;INDIRECT(ADDRESS(42,6))</f>
        <v>13:11</v>
      </c>
      <c r="K4" s="9" t="str">
        <f ca="1">INDIRECT(ADDRESS(20,6))&amp;":"&amp;INDIRECT(ADDRESS(20,7))</f>
        <v>13:11</v>
      </c>
      <c r="L4" s="78">
        <f ca="1">IF(COUNT(F5:K5)=0,"",COUNTIF(F5:K5,"&gt;0")+0.5*COUNTIF(F5:K5,0))</f>
        <v>3</v>
      </c>
      <c r="M4" s="10"/>
      <c r="N4" s="69">
        <v>3</v>
      </c>
    </row>
    <row r="5" spans="2:14" ht="21" x14ac:dyDescent="0.25">
      <c r="B5" s="67"/>
      <c r="C5" s="57"/>
      <c r="D5" s="58"/>
      <c r="E5" s="59"/>
      <c r="F5" s="11" t="s">
        <v>4</v>
      </c>
      <c r="G5" s="12">
        <f ca="1">IF(LEN(INDIRECT(ADDRESS(ROW()-1, COLUMN())))=1,"",INDIRECT(ADDRESS(27,6))-INDIRECT(ADDRESS(27,7)))</f>
        <v>-6</v>
      </c>
      <c r="H5" s="12">
        <f ca="1">IF(LEN(INDIRECT(ADDRESS(ROW()-1, COLUMN())))=1,"",INDIRECT(ADDRESS(31,7))-INDIRECT(ADDRESS(31,6)))</f>
        <v>-5</v>
      </c>
      <c r="I5" s="12">
        <f ca="1">IF(LEN(INDIRECT(ADDRESS(ROW()-1, COLUMN())))=1,"",INDIRECT(ADDRESS(36,6))-INDIRECT(ADDRESS(36,7)))</f>
        <v>2</v>
      </c>
      <c r="J5" s="12">
        <f ca="1">IF(LEN(INDIRECT(ADDRESS(ROW()-1, COLUMN())))=1,"",INDIRECT(ADDRESS(42,7))-INDIRECT(ADDRESS(42,6)))</f>
        <v>2</v>
      </c>
      <c r="K5" s="13">
        <f ca="1">IF(LEN(INDIRECT(ADDRESS(ROW()-1, COLUMN())))=1,"",INDIRECT(ADDRESS(20,6))-INDIRECT(ADDRESS(20,7)))</f>
        <v>2</v>
      </c>
      <c r="L5" s="63"/>
      <c r="M5" s="12">
        <f ca="1">IF(COUNT(F5:K5)=0,"",SUM(F5:K5))</f>
        <v>-5</v>
      </c>
      <c r="N5" s="68"/>
    </row>
    <row r="6" spans="2:14" ht="21" x14ac:dyDescent="0.25">
      <c r="B6" s="55">
        <v>2</v>
      </c>
      <c r="C6" s="92" t="s">
        <v>51</v>
      </c>
      <c r="D6" s="93"/>
      <c r="E6" s="94"/>
      <c r="F6" s="14" t="str">
        <f ca="1">INDIRECT(ADDRESS(27,7))&amp;":"&amp;INDIRECT(ADDRESS(27,6))</f>
        <v>13:7</v>
      </c>
      <c r="G6" s="15" t="s">
        <v>4</v>
      </c>
      <c r="H6" s="16" t="str">
        <f ca="1">INDIRECT(ADDRESS(37,6))&amp;":"&amp;INDIRECT(ADDRESS(37,7))</f>
        <v>13:10</v>
      </c>
      <c r="I6" s="16" t="str">
        <f ca="1">INDIRECT(ADDRESS(41,7))&amp;":"&amp;INDIRECT(ADDRESS(41,6))</f>
        <v>13:8</v>
      </c>
      <c r="J6" s="16" t="str">
        <f ca="1">INDIRECT(ADDRESS(21,6))&amp;":"&amp;INDIRECT(ADDRESS(21,7))</f>
        <v>13:6</v>
      </c>
      <c r="K6" s="17" t="str">
        <f ca="1">INDIRECT(ADDRESS(30,6))&amp;":"&amp;INDIRECT(ADDRESS(30,7))</f>
        <v>13:7</v>
      </c>
      <c r="L6" s="63">
        <f ca="1">IF(COUNT(F7:K7)=0,"",COUNTIF(F7:K7,"&gt;0")+0.5*COUNTIF(F7:K7,0))</f>
        <v>5</v>
      </c>
      <c r="M6" s="12"/>
      <c r="N6" s="65">
        <v>1</v>
      </c>
    </row>
    <row r="7" spans="2:14" ht="21" x14ac:dyDescent="0.25">
      <c r="B7" s="67"/>
      <c r="C7" s="92"/>
      <c r="D7" s="93"/>
      <c r="E7" s="94"/>
      <c r="F7" s="18">
        <f ca="1">IF(LEN(INDIRECT(ADDRESS(ROW()-1, COLUMN())))=1,"",INDIRECT(ADDRESS(27,7))-INDIRECT(ADDRESS(27,6)))</f>
        <v>6</v>
      </c>
      <c r="G7" s="19" t="s">
        <v>4</v>
      </c>
      <c r="H7" s="12">
        <f ca="1">IF(LEN(INDIRECT(ADDRESS(ROW()-1, COLUMN())))=1,"",INDIRECT(ADDRESS(37,6))-INDIRECT(ADDRESS(37,7)))</f>
        <v>3</v>
      </c>
      <c r="I7" s="12">
        <f ca="1">IF(LEN(INDIRECT(ADDRESS(ROW()-1, COLUMN())))=1,"",INDIRECT(ADDRESS(41,7))-INDIRECT(ADDRESS(41,6)))</f>
        <v>5</v>
      </c>
      <c r="J7" s="12">
        <f ca="1">IF(LEN(INDIRECT(ADDRESS(ROW()-1, COLUMN())))=1,"",INDIRECT(ADDRESS(21,6))-INDIRECT(ADDRESS(21,7)))</f>
        <v>7</v>
      </c>
      <c r="K7" s="13">
        <f ca="1">IF(LEN(INDIRECT(ADDRESS(ROW()-1, COLUMN())))=1,"",INDIRECT(ADDRESS(30,6))-INDIRECT(ADDRESS(30,7)))</f>
        <v>6</v>
      </c>
      <c r="L7" s="63"/>
      <c r="M7" s="12">
        <f ca="1">IF(COUNT(F7:K7)=0,"",SUM(F7:K7))</f>
        <v>27</v>
      </c>
      <c r="N7" s="68"/>
    </row>
    <row r="8" spans="2:14" ht="21" x14ac:dyDescent="0.25">
      <c r="B8" s="55">
        <v>3</v>
      </c>
      <c r="C8" s="92" t="s">
        <v>34</v>
      </c>
      <c r="D8" s="93"/>
      <c r="E8" s="94"/>
      <c r="F8" s="14" t="str">
        <f ca="1">INDIRECT(ADDRESS(31,6))&amp;":"&amp;INDIRECT(ADDRESS(31,7))</f>
        <v>13:8</v>
      </c>
      <c r="G8" s="16" t="str">
        <f ca="1">INDIRECT(ADDRESS(37,7))&amp;":"&amp;INDIRECT(ADDRESS(37,6))</f>
        <v>10:13</v>
      </c>
      <c r="H8" s="15" t="s">
        <v>4</v>
      </c>
      <c r="I8" s="16" t="str">
        <f ca="1">INDIRECT(ADDRESS(22,6))&amp;":"&amp;INDIRECT(ADDRESS(22,7))</f>
        <v>13:4</v>
      </c>
      <c r="J8" s="16" t="str">
        <f ca="1">INDIRECT(ADDRESS(26,7))&amp;":"&amp;INDIRECT(ADDRESS(26,6))</f>
        <v>13:5</v>
      </c>
      <c r="K8" s="17" t="str">
        <f ca="1">INDIRECT(ADDRESS(40,6))&amp;":"&amp;INDIRECT(ADDRESS(40,7))</f>
        <v>13:4</v>
      </c>
      <c r="L8" s="63">
        <f ca="1">IF(COUNT(F9:K9)=0,"",COUNTIF(F9:K9,"&gt;0")+0.5*COUNTIF(F9:K9,0))</f>
        <v>4</v>
      </c>
      <c r="M8" s="12"/>
      <c r="N8" s="65">
        <v>2</v>
      </c>
    </row>
    <row r="9" spans="2:14" ht="21" x14ac:dyDescent="0.25">
      <c r="B9" s="67"/>
      <c r="C9" s="92"/>
      <c r="D9" s="93"/>
      <c r="E9" s="94"/>
      <c r="F9" s="18">
        <f ca="1">IF(LEN(INDIRECT(ADDRESS(ROW()-1, COLUMN())))=1,"",INDIRECT(ADDRESS(31,6))-INDIRECT(ADDRESS(31,7)))</f>
        <v>5</v>
      </c>
      <c r="G9" s="12">
        <f ca="1">IF(LEN(INDIRECT(ADDRESS(ROW()-1, COLUMN())))=1,"",INDIRECT(ADDRESS(37,7))-INDIRECT(ADDRESS(37,6)))</f>
        <v>-3</v>
      </c>
      <c r="H9" s="19" t="s">
        <v>4</v>
      </c>
      <c r="I9" s="12">
        <f ca="1">IF(LEN(INDIRECT(ADDRESS(ROW()-1, COLUMN())))=1,"",INDIRECT(ADDRESS(22,6))-INDIRECT(ADDRESS(22,7)))</f>
        <v>9</v>
      </c>
      <c r="J9" s="12">
        <f ca="1">IF(LEN(INDIRECT(ADDRESS(ROW()-1, COLUMN())))=1,"",INDIRECT(ADDRESS(26,7))-INDIRECT(ADDRESS(26,6)))</f>
        <v>8</v>
      </c>
      <c r="K9" s="13">
        <f ca="1">IF(LEN(INDIRECT(ADDRESS(ROW()-1, COLUMN())))=1,"",INDIRECT(ADDRESS(40,6))-INDIRECT(ADDRESS(40,7)))</f>
        <v>9</v>
      </c>
      <c r="L9" s="63"/>
      <c r="M9" s="12">
        <f ca="1">IF(COUNT(F9:K9)=0,"",SUM(F9:K9))</f>
        <v>28</v>
      </c>
      <c r="N9" s="68"/>
    </row>
    <row r="10" spans="2:14" ht="21" x14ac:dyDescent="0.25">
      <c r="B10" s="55">
        <v>4</v>
      </c>
      <c r="C10" s="57" t="s">
        <v>46</v>
      </c>
      <c r="D10" s="58"/>
      <c r="E10" s="59"/>
      <c r="F10" s="14" t="str">
        <f ca="1">INDIRECT(ADDRESS(36,7))&amp;":"&amp;INDIRECT(ADDRESS(36,6))</f>
        <v>11:13</v>
      </c>
      <c r="G10" s="16" t="str">
        <f ca="1">INDIRECT(ADDRESS(41,6))&amp;":"&amp;INDIRECT(ADDRESS(41,7))</f>
        <v>8:13</v>
      </c>
      <c r="H10" s="16" t="str">
        <f ca="1">INDIRECT(ADDRESS(22,7))&amp;":"&amp;INDIRECT(ADDRESS(22,6))</f>
        <v>4:13</v>
      </c>
      <c r="I10" s="15" t="s">
        <v>4</v>
      </c>
      <c r="J10" s="16" t="str">
        <f ca="1">INDIRECT(ADDRESS(32,6))&amp;":"&amp;INDIRECT(ADDRESS(32,7))</f>
        <v>7:13</v>
      </c>
      <c r="K10" s="17" t="str">
        <f ca="1">INDIRECT(ADDRESS(25,7))&amp;":"&amp;INDIRECT(ADDRESS(25,6))</f>
        <v>13:2</v>
      </c>
      <c r="L10" s="63">
        <f ca="1">IF(COUNT(F11:K11)=0,"",COUNTIF(F11:K11,"&gt;0")+0.5*COUNTIF(F11:K11,0))</f>
        <v>1</v>
      </c>
      <c r="M10" s="12"/>
      <c r="N10" s="65">
        <v>5</v>
      </c>
    </row>
    <row r="11" spans="2:14" ht="21" x14ac:dyDescent="0.25">
      <c r="B11" s="67"/>
      <c r="C11" s="57"/>
      <c r="D11" s="58"/>
      <c r="E11" s="59"/>
      <c r="F11" s="18">
        <f ca="1">IF(LEN(INDIRECT(ADDRESS(ROW()-1, COLUMN())))=1,"",INDIRECT(ADDRESS(36,7))-INDIRECT(ADDRESS(36,6)))</f>
        <v>-2</v>
      </c>
      <c r="G11" s="12">
        <f ca="1">IF(LEN(INDIRECT(ADDRESS(ROW()-1, COLUMN())))=1,"",INDIRECT(ADDRESS(41,6))-INDIRECT(ADDRESS(41,7)))</f>
        <v>-5</v>
      </c>
      <c r="H11" s="12">
        <f ca="1">IF(LEN(INDIRECT(ADDRESS(ROW()-1, COLUMN())))=1,"",INDIRECT(ADDRESS(22,7))-INDIRECT(ADDRESS(22,6)))</f>
        <v>-9</v>
      </c>
      <c r="I11" s="19" t="s">
        <v>4</v>
      </c>
      <c r="J11" s="12">
        <f ca="1">IF(LEN(INDIRECT(ADDRESS(ROW()-1, COLUMN())))=1,"",INDIRECT(ADDRESS(32,6))-INDIRECT(ADDRESS(32,7)))</f>
        <v>-6</v>
      </c>
      <c r="K11" s="13">
        <f ca="1">IF(LEN(INDIRECT(ADDRESS(ROW()-1, COLUMN())))=1,"",INDIRECT(ADDRESS(25,7))-INDIRECT(ADDRESS(25,6)))</f>
        <v>11</v>
      </c>
      <c r="L11" s="63"/>
      <c r="M11" s="12">
        <f ca="1">IF(COUNT(F11:K11)=0,"",SUM(F11:K11))</f>
        <v>-11</v>
      </c>
      <c r="N11" s="68"/>
    </row>
    <row r="12" spans="2:14" ht="21" x14ac:dyDescent="0.25">
      <c r="B12" s="55">
        <v>5</v>
      </c>
      <c r="C12" s="57" t="s">
        <v>43</v>
      </c>
      <c r="D12" s="58"/>
      <c r="E12" s="59"/>
      <c r="F12" s="14" t="str">
        <f ca="1">INDIRECT(ADDRESS(42,6))&amp;":"&amp;INDIRECT(ADDRESS(42,7))</f>
        <v>11:13</v>
      </c>
      <c r="G12" s="16" t="str">
        <f ca="1">INDIRECT(ADDRESS(21,7))&amp;":"&amp;INDIRECT(ADDRESS(21,6))</f>
        <v>6:13</v>
      </c>
      <c r="H12" s="16" t="str">
        <f ca="1">INDIRECT(ADDRESS(26,6))&amp;":"&amp;INDIRECT(ADDRESS(26,7))</f>
        <v>5:13</v>
      </c>
      <c r="I12" s="16" t="str">
        <f ca="1">INDIRECT(ADDRESS(32,7))&amp;":"&amp;INDIRECT(ADDRESS(32,6))</f>
        <v>13:7</v>
      </c>
      <c r="J12" s="15" t="s">
        <v>4</v>
      </c>
      <c r="K12" s="17" t="str">
        <f ca="1">INDIRECT(ADDRESS(35,7))&amp;":"&amp;INDIRECT(ADDRESS(35,6))</f>
        <v>13:2</v>
      </c>
      <c r="L12" s="63">
        <f ca="1">IF(COUNT(F13:K13)=0,"",COUNTIF(F13:K13,"&gt;0")+0.5*COUNTIF(F13:K13,0))</f>
        <v>2</v>
      </c>
      <c r="M12" s="12"/>
      <c r="N12" s="65">
        <v>4</v>
      </c>
    </row>
    <row r="13" spans="2:14" ht="21" x14ac:dyDescent="0.25">
      <c r="B13" s="67"/>
      <c r="C13" s="57"/>
      <c r="D13" s="58"/>
      <c r="E13" s="59"/>
      <c r="F13" s="18">
        <f ca="1">IF(LEN(INDIRECT(ADDRESS(ROW()-1, COLUMN())))=1,"",INDIRECT(ADDRESS(42,6))-INDIRECT(ADDRESS(42,7)))</f>
        <v>-2</v>
      </c>
      <c r="G13" s="12">
        <f ca="1">IF(LEN(INDIRECT(ADDRESS(ROW()-1, COLUMN())))=1,"",INDIRECT(ADDRESS(21,7))-INDIRECT(ADDRESS(21,6)))</f>
        <v>-7</v>
      </c>
      <c r="H13" s="12">
        <f ca="1">IF(LEN(INDIRECT(ADDRESS(ROW()-1, COLUMN())))=1,"",INDIRECT(ADDRESS(26,6))-INDIRECT(ADDRESS(26,7)))</f>
        <v>-8</v>
      </c>
      <c r="I13" s="12">
        <f ca="1">IF(LEN(INDIRECT(ADDRESS(ROW()-1, COLUMN())))=1,"",INDIRECT(ADDRESS(32,7))-INDIRECT(ADDRESS(32,6)))</f>
        <v>6</v>
      </c>
      <c r="J13" s="19" t="s">
        <v>4</v>
      </c>
      <c r="K13" s="13">
        <f ca="1">IF(LEN(INDIRECT(ADDRESS(ROW()-1, COLUMN())))=1,"",INDIRECT(ADDRESS(35,7))-INDIRECT(ADDRESS(35,6)))</f>
        <v>11</v>
      </c>
      <c r="L13" s="63"/>
      <c r="M13" s="12">
        <f ca="1">IF(COUNT(F13:K13)=0,"",SUM(F13:K13))</f>
        <v>0</v>
      </c>
      <c r="N13" s="68"/>
    </row>
    <row r="14" spans="2:14" ht="21" x14ac:dyDescent="0.25">
      <c r="B14" s="55">
        <v>6</v>
      </c>
      <c r="C14" s="57" t="s">
        <v>67</v>
      </c>
      <c r="D14" s="58"/>
      <c r="E14" s="59"/>
      <c r="F14" s="14" t="str">
        <f ca="1">INDIRECT(ADDRESS(20,7))&amp;":"&amp;INDIRECT(ADDRESS(20,6))</f>
        <v>11:13</v>
      </c>
      <c r="G14" s="16" t="str">
        <f ca="1">INDIRECT(ADDRESS(30,7))&amp;":"&amp;INDIRECT(ADDRESS(30,6))</f>
        <v>7:13</v>
      </c>
      <c r="H14" s="16" t="str">
        <f ca="1">INDIRECT(ADDRESS(40,7))&amp;":"&amp;INDIRECT(ADDRESS(40,6))</f>
        <v>4:13</v>
      </c>
      <c r="I14" s="16" t="str">
        <f ca="1">INDIRECT(ADDRESS(25,6))&amp;":"&amp;INDIRECT(ADDRESS(25,7))</f>
        <v>2:13</v>
      </c>
      <c r="J14" s="16" t="str">
        <f ca="1">INDIRECT(ADDRESS(35,6))&amp;":"&amp;INDIRECT(ADDRESS(35,7))</f>
        <v>2:13</v>
      </c>
      <c r="K14" s="20" t="s">
        <v>4</v>
      </c>
      <c r="L14" s="63">
        <f ca="1">IF(COUNT(F15:K15)=0,"",COUNTIF(F15:K15,"&gt;0")+0.5*COUNTIF(F15:K15,0))</f>
        <v>0</v>
      </c>
      <c r="M14" s="12"/>
      <c r="N14" s="65">
        <v>6</v>
      </c>
    </row>
    <row r="15" spans="2:14" ht="21.75" thickBot="1" x14ac:dyDescent="0.3">
      <c r="B15" s="56"/>
      <c r="C15" s="60"/>
      <c r="D15" s="61"/>
      <c r="E15" s="62"/>
      <c r="F15" s="21">
        <f ca="1">IF(LEN(INDIRECT(ADDRESS(ROW()-1, COLUMN())))=1,"",INDIRECT(ADDRESS(20,7))-INDIRECT(ADDRESS(20,6)))</f>
        <v>-2</v>
      </c>
      <c r="G15" s="22">
        <f ca="1">IF(LEN(INDIRECT(ADDRESS(ROW()-1, COLUMN())))=1,"",INDIRECT(ADDRESS(30,7))-INDIRECT(ADDRESS(30,6)))</f>
        <v>-6</v>
      </c>
      <c r="H15" s="22">
        <f ca="1">IF(LEN(INDIRECT(ADDRESS(ROW()-1, COLUMN())))=1,"",INDIRECT(ADDRESS(40,7))-INDIRECT(ADDRESS(40,6)))</f>
        <v>-9</v>
      </c>
      <c r="I15" s="22">
        <f ca="1">IF(LEN(INDIRECT(ADDRESS(ROW()-1, COLUMN())))=1,"",INDIRECT(ADDRESS(25,6))-INDIRECT(ADDRESS(25,7)))</f>
        <v>-11</v>
      </c>
      <c r="J15" s="22">
        <f ca="1">IF(LEN(INDIRECT(ADDRESS(ROW()-1, COLUMN())))=1,"",INDIRECT(ADDRESS(35,6))-INDIRECT(ADDRESS(35,7)))</f>
        <v>-11</v>
      </c>
      <c r="K15" s="23" t="s">
        <v>4</v>
      </c>
      <c r="L15" s="64"/>
      <c r="M15" s="22">
        <f ca="1">IF(COUNT(F15:K15)=0,"",SUM(F15:K15))</f>
        <v>-39</v>
      </c>
      <c r="N15" s="66"/>
    </row>
    <row r="19" spans="1:13" s="25" customFormat="1" ht="21.75" thickBot="1" x14ac:dyDescent="0.4">
      <c r="A19" s="24"/>
      <c r="B19" s="54" t="s">
        <v>5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3" s="25" customFormat="1" ht="21.75" thickBot="1" x14ac:dyDescent="0.4">
      <c r="A20" s="24"/>
      <c r="B20" s="26">
        <v>1</v>
      </c>
      <c r="C20" s="51" t="str">
        <f ca="1">IF(ISBLANK(INDIRECT(ADDRESS(B20*2+2,3))),"",INDIRECT(ADDRESS(B20*2+2,3)))</f>
        <v>Каргашин</v>
      </c>
      <c r="D20" s="51"/>
      <c r="E20" s="52"/>
      <c r="F20" s="27">
        <v>13</v>
      </c>
      <c r="G20" s="28">
        <v>11</v>
      </c>
      <c r="H20" s="53" t="str">
        <f ca="1">IF(ISBLANK(INDIRECT(ADDRESS(K20*2+2,3))),"",INDIRECT(ADDRESS(K20*2+2,3)))</f>
        <v>Смирнова</v>
      </c>
      <c r="I20" s="51"/>
      <c r="J20" s="51"/>
      <c r="K20" s="26">
        <v>6</v>
      </c>
      <c r="L20" s="29" t="s">
        <v>6</v>
      </c>
      <c r="M20" s="46"/>
    </row>
    <row r="21" spans="1:13" s="25" customFormat="1" ht="21.75" thickBot="1" x14ac:dyDescent="0.4">
      <c r="A21" s="24"/>
      <c r="B21" s="26">
        <v>2</v>
      </c>
      <c r="C21" s="51" t="str">
        <f ca="1">IF(ISBLANK(INDIRECT(ADDRESS(B21*2+2,3))),"",INDIRECT(ADDRESS(B21*2+2,3)))</f>
        <v>Прокощенкова</v>
      </c>
      <c r="D21" s="51"/>
      <c r="E21" s="52"/>
      <c r="F21" s="27">
        <v>13</v>
      </c>
      <c r="G21" s="28">
        <v>6</v>
      </c>
      <c r="H21" s="53" t="str">
        <f ca="1">IF(ISBLANK(INDIRECT(ADDRESS(K21*2+2,3))),"",INDIRECT(ADDRESS(K21*2+2,3)))</f>
        <v>Лютикова</v>
      </c>
      <c r="I21" s="51"/>
      <c r="J21" s="51"/>
      <c r="K21" s="26">
        <v>5</v>
      </c>
      <c r="L21" s="29" t="s">
        <v>6</v>
      </c>
      <c r="M21" s="46"/>
    </row>
    <row r="22" spans="1:13" s="25" customFormat="1" ht="21.75" thickBot="1" x14ac:dyDescent="0.4">
      <c r="A22" s="24"/>
      <c r="B22" s="26">
        <v>3</v>
      </c>
      <c r="C22" s="51" t="str">
        <f ca="1">IF(ISBLANK(INDIRECT(ADDRESS(B22*2+2,3))),"",INDIRECT(ADDRESS(B22*2+2,3)))</f>
        <v>Земцов</v>
      </c>
      <c r="D22" s="51"/>
      <c r="E22" s="52"/>
      <c r="F22" s="27">
        <v>13</v>
      </c>
      <c r="G22" s="28">
        <v>4</v>
      </c>
      <c r="H22" s="53" t="str">
        <f ca="1">IF(ISBLANK(INDIRECT(ADDRESS(K22*2+2,3))),"",INDIRECT(ADDRESS(K22*2+2,3)))</f>
        <v>Молчанова</v>
      </c>
      <c r="I22" s="51"/>
      <c r="J22" s="51"/>
      <c r="K22" s="26">
        <v>4</v>
      </c>
      <c r="L22" s="29" t="s">
        <v>6</v>
      </c>
      <c r="M22" s="46"/>
    </row>
    <row r="23" spans="1:13" s="25" customFormat="1" ht="21" x14ac:dyDescent="0.35">
      <c r="A23" s="24"/>
      <c r="M23" s="31"/>
    </row>
    <row r="24" spans="1:13" s="25" customFormat="1" ht="21.75" thickBot="1" x14ac:dyDescent="0.4">
      <c r="A24" s="24"/>
      <c r="B24" s="54" t="s">
        <v>7</v>
      </c>
      <c r="C24" s="54"/>
      <c r="D24" s="54"/>
      <c r="E24" s="54"/>
      <c r="F24" s="54"/>
      <c r="G24" s="54"/>
      <c r="H24" s="54"/>
      <c r="I24" s="54"/>
      <c r="J24" s="54"/>
      <c r="K24" s="54"/>
      <c r="M24" s="31"/>
    </row>
    <row r="25" spans="1:13" s="25" customFormat="1" ht="21.75" thickBot="1" x14ac:dyDescent="0.4">
      <c r="A25" s="24"/>
      <c r="B25" s="26">
        <v>6</v>
      </c>
      <c r="C25" s="51" t="str">
        <f ca="1">IF(ISBLANK(INDIRECT(ADDRESS(B25*2+2,3))),"",INDIRECT(ADDRESS(B25*2+2,3)))</f>
        <v>Смирнова</v>
      </c>
      <c r="D25" s="51"/>
      <c r="E25" s="52"/>
      <c r="F25" s="27">
        <v>2</v>
      </c>
      <c r="G25" s="28">
        <v>13</v>
      </c>
      <c r="H25" s="53" t="str">
        <f ca="1">IF(ISBLANK(INDIRECT(ADDRESS(K25*2+2,3))),"",INDIRECT(ADDRESS(K25*2+2,3)))</f>
        <v>Молчанова</v>
      </c>
      <c r="I25" s="51"/>
      <c r="J25" s="51"/>
      <c r="K25" s="26">
        <v>4</v>
      </c>
      <c r="L25" s="29" t="s">
        <v>6</v>
      </c>
      <c r="M25" s="46"/>
    </row>
    <row r="26" spans="1:13" s="25" customFormat="1" ht="21.75" thickBot="1" x14ac:dyDescent="0.4">
      <c r="A26" s="24"/>
      <c r="B26" s="26">
        <v>5</v>
      </c>
      <c r="C26" s="51" t="str">
        <f ca="1">IF(ISBLANK(INDIRECT(ADDRESS(B26*2+2,3))),"",INDIRECT(ADDRESS(B26*2+2,3)))</f>
        <v>Лютикова</v>
      </c>
      <c r="D26" s="51"/>
      <c r="E26" s="52"/>
      <c r="F26" s="27">
        <v>5</v>
      </c>
      <c r="G26" s="28">
        <v>13</v>
      </c>
      <c r="H26" s="53" t="str">
        <f ca="1">IF(ISBLANK(INDIRECT(ADDRESS(K26*2+2,3))),"",INDIRECT(ADDRESS(K26*2+2,3)))</f>
        <v>Земцов</v>
      </c>
      <c r="I26" s="51"/>
      <c r="J26" s="51"/>
      <c r="K26" s="26">
        <v>3</v>
      </c>
      <c r="L26" s="29" t="s">
        <v>6</v>
      </c>
      <c r="M26" s="46"/>
    </row>
    <row r="27" spans="1:13" s="25" customFormat="1" ht="21.75" thickBot="1" x14ac:dyDescent="0.4">
      <c r="A27" s="24"/>
      <c r="B27" s="26">
        <v>1</v>
      </c>
      <c r="C27" s="51" t="str">
        <f ca="1">IF(ISBLANK(INDIRECT(ADDRESS(B27*2+2,3))),"",INDIRECT(ADDRESS(B27*2+2,3)))</f>
        <v>Каргашин</v>
      </c>
      <c r="D27" s="51"/>
      <c r="E27" s="52"/>
      <c r="F27" s="27">
        <v>7</v>
      </c>
      <c r="G27" s="28">
        <v>13</v>
      </c>
      <c r="H27" s="53" t="str">
        <f ca="1">IF(ISBLANK(INDIRECT(ADDRESS(K27*2+2,3))),"",INDIRECT(ADDRESS(K27*2+2,3)))</f>
        <v>Прокощенкова</v>
      </c>
      <c r="I27" s="51"/>
      <c r="J27" s="51"/>
      <c r="K27" s="26">
        <v>2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8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2</v>
      </c>
      <c r="C30" s="51" t="str">
        <f ca="1">IF(ISBLANK(INDIRECT(ADDRESS(B30*2+2,3))),"",INDIRECT(ADDRESS(B30*2+2,3)))</f>
        <v>Прокощенкова</v>
      </c>
      <c r="D30" s="51"/>
      <c r="E30" s="52"/>
      <c r="F30" s="27">
        <v>13</v>
      </c>
      <c r="G30" s="28">
        <v>7</v>
      </c>
      <c r="H30" s="53" t="str">
        <f ca="1">IF(ISBLANK(INDIRECT(ADDRESS(K30*2+2,3))),"",INDIRECT(ADDRESS(K30*2+2,3)))</f>
        <v>Смирнова</v>
      </c>
      <c r="I30" s="51"/>
      <c r="J30" s="51"/>
      <c r="K30" s="26">
        <v>6</v>
      </c>
      <c r="L30" s="29" t="s">
        <v>6</v>
      </c>
      <c r="M30" s="46"/>
    </row>
    <row r="31" spans="1:13" s="25" customFormat="1" ht="21.75" thickBot="1" x14ac:dyDescent="0.4">
      <c r="A31" s="24"/>
      <c r="B31" s="26">
        <v>3</v>
      </c>
      <c r="C31" s="51" t="str">
        <f ca="1">IF(ISBLANK(INDIRECT(ADDRESS(B31*2+2,3))),"",INDIRECT(ADDRESS(B31*2+2,3)))</f>
        <v>Земцов</v>
      </c>
      <c r="D31" s="51"/>
      <c r="E31" s="52"/>
      <c r="F31" s="27">
        <v>13</v>
      </c>
      <c r="G31" s="28">
        <v>8</v>
      </c>
      <c r="H31" s="53" t="str">
        <f ca="1">IF(ISBLANK(INDIRECT(ADDRESS(K31*2+2,3))),"",INDIRECT(ADDRESS(K31*2+2,3)))</f>
        <v>Каргашин</v>
      </c>
      <c r="I31" s="51"/>
      <c r="J31" s="51"/>
      <c r="K31" s="26">
        <v>1</v>
      </c>
      <c r="L31" s="29" t="s">
        <v>6</v>
      </c>
      <c r="M31" s="46"/>
    </row>
    <row r="32" spans="1:13" s="25" customFormat="1" ht="21.75" thickBot="1" x14ac:dyDescent="0.4">
      <c r="A32" s="24"/>
      <c r="B32" s="26">
        <v>4</v>
      </c>
      <c r="C32" s="51" t="str">
        <f ca="1">IF(ISBLANK(INDIRECT(ADDRESS(B32*2+2,3))),"",INDIRECT(ADDRESS(B32*2+2,3)))</f>
        <v>Молчанова</v>
      </c>
      <c r="D32" s="51"/>
      <c r="E32" s="52"/>
      <c r="F32" s="27">
        <v>7</v>
      </c>
      <c r="G32" s="28">
        <v>13</v>
      </c>
      <c r="H32" s="53" t="str">
        <f ca="1">IF(ISBLANK(INDIRECT(ADDRESS(K32*2+2,3))),"",INDIRECT(ADDRESS(K32*2+2,3)))</f>
        <v>Лютикова</v>
      </c>
      <c r="I32" s="51"/>
      <c r="J32" s="51"/>
      <c r="K32" s="26">
        <v>5</v>
      </c>
      <c r="L32" s="29" t="s">
        <v>6</v>
      </c>
      <c r="M32" s="46"/>
    </row>
    <row r="33" spans="1:13" s="25" customFormat="1" ht="21" x14ac:dyDescent="0.35">
      <c r="A33" s="24"/>
      <c r="M33" s="31"/>
    </row>
    <row r="34" spans="1:13" s="25" customFormat="1" ht="21.75" thickBot="1" x14ac:dyDescent="0.4">
      <c r="A34" s="24"/>
      <c r="B34" s="54" t="s">
        <v>9</v>
      </c>
      <c r="C34" s="54"/>
      <c r="D34" s="54"/>
      <c r="E34" s="54"/>
      <c r="F34" s="54"/>
      <c r="G34" s="54"/>
      <c r="H34" s="54"/>
      <c r="I34" s="54"/>
      <c r="J34" s="54"/>
      <c r="K34" s="54"/>
      <c r="M34" s="31"/>
    </row>
    <row r="35" spans="1:13" s="25" customFormat="1" ht="21.75" thickBot="1" x14ac:dyDescent="0.4">
      <c r="A35" s="24"/>
      <c r="B35" s="26">
        <v>6</v>
      </c>
      <c r="C35" s="51" t="str">
        <f ca="1">IF(ISBLANK(INDIRECT(ADDRESS(B35*2+2,3))),"",INDIRECT(ADDRESS(B35*2+2,3)))</f>
        <v>Смирнова</v>
      </c>
      <c r="D35" s="51"/>
      <c r="E35" s="52"/>
      <c r="F35" s="27">
        <v>2</v>
      </c>
      <c r="G35" s="28">
        <v>13</v>
      </c>
      <c r="H35" s="53" t="str">
        <f ca="1">IF(ISBLANK(INDIRECT(ADDRESS(K35*2+2,3))),"",INDIRECT(ADDRESS(K35*2+2,3)))</f>
        <v>Лютикова</v>
      </c>
      <c r="I35" s="51"/>
      <c r="J35" s="51"/>
      <c r="K35" s="26">
        <v>5</v>
      </c>
      <c r="L35" s="29" t="s">
        <v>6</v>
      </c>
      <c r="M35" s="46"/>
    </row>
    <row r="36" spans="1:13" s="25" customFormat="1" ht="21.75" thickBot="1" x14ac:dyDescent="0.4">
      <c r="A36" s="24"/>
      <c r="B36" s="26">
        <v>1</v>
      </c>
      <c r="C36" s="51" t="str">
        <f ca="1">IF(ISBLANK(INDIRECT(ADDRESS(B36*2+2,3))),"",INDIRECT(ADDRESS(B36*2+2,3)))</f>
        <v>Каргашин</v>
      </c>
      <c r="D36" s="51"/>
      <c r="E36" s="52"/>
      <c r="F36" s="27">
        <v>13</v>
      </c>
      <c r="G36" s="28">
        <v>11</v>
      </c>
      <c r="H36" s="53" t="str">
        <f ca="1">IF(ISBLANK(INDIRECT(ADDRESS(K36*2+2,3))),"",INDIRECT(ADDRESS(K36*2+2,3)))</f>
        <v>Молчанова</v>
      </c>
      <c r="I36" s="51"/>
      <c r="J36" s="51"/>
      <c r="K36" s="26">
        <v>4</v>
      </c>
      <c r="L36" s="29" t="s">
        <v>6</v>
      </c>
      <c r="M36" s="46"/>
    </row>
    <row r="37" spans="1:13" s="25" customFormat="1" ht="21.75" thickBot="1" x14ac:dyDescent="0.4">
      <c r="A37" s="24"/>
      <c r="B37" s="26">
        <v>2</v>
      </c>
      <c r="C37" s="51" t="str">
        <f ca="1">IF(ISBLANK(INDIRECT(ADDRESS(B37*2+2,3))),"",INDIRECT(ADDRESS(B37*2+2,3)))</f>
        <v>Прокощенкова</v>
      </c>
      <c r="D37" s="51"/>
      <c r="E37" s="52"/>
      <c r="F37" s="27">
        <v>13</v>
      </c>
      <c r="G37" s="28">
        <v>10</v>
      </c>
      <c r="H37" s="53" t="str">
        <f ca="1">IF(ISBLANK(INDIRECT(ADDRESS(K37*2+2,3))),"",INDIRECT(ADDRESS(K37*2+2,3)))</f>
        <v>Земцов</v>
      </c>
      <c r="I37" s="51"/>
      <c r="J37" s="51"/>
      <c r="K37" s="26">
        <v>3</v>
      </c>
      <c r="L37" s="29" t="s">
        <v>6</v>
      </c>
      <c r="M37" s="46"/>
    </row>
    <row r="38" spans="1:13" s="25" customFormat="1" ht="21" x14ac:dyDescent="0.35">
      <c r="A38" s="24"/>
      <c r="M38" s="31"/>
    </row>
    <row r="39" spans="1:13" s="25" customFormat="1" ht="21.75" thickBot="1" x14ac:dyDescent="0.4">
      <c r="A39" s="24"/>
      <c r="B39" s="54" t="s">
        <v>10</v>
      </c>
      <c r="C39" s="54"/>
      <c r="D39" s="54"/>
      <c r="E39" s="54"/>
      <c r="F39" s="54"/>
      <c r="G39" s="54"/>
      <c r="H39" s="54"/>
      <c r="I39" s="54"/>
      <c r="J39" s="54"/>
      <c r="K39" s="54"/>
      <c r="M39" s="31"/>
    </row>
    <row r="40" spans="1:13" s="25" customFormat="1" ht="21.75" thickBot="1" x14ac:dyDescent="0.4">
      <c r="A40" s="24"/>
      <c r="B40" s="26">
        <v>3</v>
      </c>
      <c r="C40" s="51" t="str">
        <f ca="1">IF(ISBLANK(INDIRECT(ADDRESS(B40*2+2,3))),"",INDIRECT(ADDRESS(B40*2+2,3)))</f>
        <v>Земцов</v>
      </c>
      <c r="D40" s="51"/>
      <c r="E40" s="52"/>
      <c r="F40" s="27">
        <v>13</v>
      </c>
      <c r="G40" s="28">
        <v>4</v>
      </c>
      <c r="H40" s="53" t="str">
        <f ca="1">IF(ISBLANK(INDIRECT(ADDRESS(K40*2+2,3))),"",INDIRECT(ADDRESS(K40*2+2,3)))</f>
        <v>Смирнова</v>
      </c>
      <c r="I40" s="51"/>
      <c r="J40" s="51"/>
      <c r="K40" s="26">
        <v>6</v>
      </c>
      <c r="L40" s="29" t="s">
        <v>6</v>
      </c>
      <c r="M40" s="46"/>
    </row>
    <row r="41" spans="1:13" s="25" customFormat="1" ht="21.75" thickBot="1" x14ac:dyDescent="0.4">
      <c r="A41" s="24"/>
      <c r="B41" s="26">
        <v>4</v>
      </c>
      <c r="C41" s="51" t="str">
        <f ca="1">IF(ISBLANK(INDIRECT(ADDRESS(B41*2+2,3))),"",INDIRECT(ADDRESS(B41*2+2,3)))</f>
        <v>Молчанова</v>
      </c>
      <c r="D41" s="51"/>
      <c r="E41" s="52"/>
      <c r="F41" s="27">
        <v>8</v>
      </c>
      <c r="G41" s="28">
        <v>13</v>
      </c>
      <c r="H41" s="53" t="str">
        <f ca="1">IF(ISBLANK(INDIRECT(ADDRESS(K41*2+2,3))),"",INDIRECT(ADDRESS(K41*2+2,3)))</f>
        <v>Прокощенкова</v>
      </c>
      <c r="I41" s="51"/>
      <c r="J41" s="51"/>
      <c r="K41" s="26">
        <v>2</v>
      </c>
      <c r="L41" s="29" t="s">
        <v>6</v>
      </c>
      <c r="M41" s="46"/>
    </row>
    <row r="42" spans="1:13" s="25" customFormat="1" ht="21.75" thickBot="1" x14ac:dyDescent="0.4">
      <c r="A42" s="24"/>
      <c r="B42" s="26">
        <v>5</v>
      </c>
      <c r="C42" s="51" t="str">
        <f ca="1">IF(ISBLANK(INDIRECT(ADDRESS(B42*2+2,3))),"",INDIRECT(ADDRESS(B42*2+2,3)))</f>
        <v>Лютикова</v>
      </c>
      <c r="D42" s="51"/>
      <c r="E42" s="52"/>
      <c r="F42" s="27">
        <v>11</v>
      </c>
      <c r="G42" s="28">
        <v>13</v>
      </c>
      <c r="H42" s="53" t="str">
        <f ca="1">IF(ISBLANK(INDIRECT(ADDRESS(K42*2+2,3))),"",INDIRECT(ADDRESS(K42*2+2,3)))</f>
        <v>Каргашин</v>
      </c>
      <c r="I42" s="51"/>
      <c r="J42" s="51"/>
      <c r="K42" s="26">
        <v>1</v>
      </c>
      <c r="L42" s="29" t="s">
        <v>6</v>
      </c>
      <c r="M42" s="46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1:E31"/>
    <mergeCell ref="H31:J31"/>
    <mergeCell ref="C32:E32"/>
    <mergeCell ref="H32:J32"/>
    <mergeCell ref="B34:K34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21:E21"/>
    <mergeCell ref="H21:J21"/>
    <mergeCell ref="C22:E22"/>
    <mergeCell ref="H22:J22"/>
    <mergeCell ref="B24:K24"/>
    <mergeCell ref="C25:E25"/>
    <mergeCell ref="H25:J25"/>
    <mergeCell ref="B14:B15"/>
    <mergeCell ref="C14:E15"/>
    <mergeCell ref="L14:L15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B1:K1"/>
    <mergeCell ref="C3:E3"/>
    <mergeCell ref="B4:B5"/>
    <mergeCell ref="C4:E5"/>
    <mergeCell ref="L4:L5"/>
    <mergeCell ref="N4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20" sqref="O20"/>
    </sheetView>
  </sheetViews>
  <sheetFormatPr defaultRowHeight="15" x14ac:dyDescent="0.25"/>
  <cols>
    <col min="1" max="1" width="4" style="47" customWidth="1"/>
    <col min="2" max="12" width="10.28515625" customWidth="1"/>
    <col min="13" max="13" width="10.28515625" style="34" customWidth="1"/>
    <col min="14" max="15" width="10.28515625" customWidth="1"/>
  </cols>
  <sheetData>
    <row r="1" spans="2:13" ht="31.5" x14ac:dyDescent="0.25">
      <c r="B1" s="70" t="s">
        <v>74</v>
      </c>
      <c r="C1" s="70"/>
      <c r="D1" s="70"/>
      <c r="E1" s="70"/>
      <c r="F1" s="70"/>
      <c r="G1" s="70"/>
      <c r="H1" s="70"/>
      <c r="I1" s="70"/>
      <c r="J1" s="70"/>
      <c r="K1" s="70"/>
      <c r="M1"/>
    </row>
    <row r="2" spans="2:13" ht="15.75" thickBot="1" x14ac:dyDescent="0.3">
      <c r="M2"/>
    </row>
    <row r="3" spans="2:13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5" t="s">
        <v>1</v>
      </c>
      <c r="L3" s="3" t="s">
        <v>2</v>
      </c>
      <c r="M3" s="32" t="s">
        <v>3</v>
      </c>
    </row>
    <row r="4" spans="2:13" ht="21" x14ac:dyDescent="0.25">
      <c r="B4" s="74">
        <v>1</v>
      </c>
      <c r="C4" s="89" t="s">
        <v>23</v>
      </c>
      <c r="D4" s="90"/>
      <c r="E4" s="91"/>
      <c r="F4" s="7" t="s">
        <v>4</v>
      </c>
      <c r="G4" s="8" t="str">
        <f ca="1">INDIRECT(ADDRESS(23,6))&amp;":"&amp;INDIRECT(ADDRESS(23,7))</f>
        <v>13:8</v>
      </c>
      <c r="H4" s="8" t="str">
        <f ca="1">INDIRECT(ADDRESS(26,7))&amp;":"&amp;INDIRECT(ADDRESS(26,6))</f>
        <v>12:13</v>
      </c>
      <c r="I4" s="8" t="str">
        <f ca="1">INDIRECT(ADDRESS(30,6))&amp;":"&amp;INDIRECT(ADDRESS(30,7))</f>
        <v>13:8</v>
      </c>
      <c r="J4" s="9" t="str">
        <f ca="1">INDIRECT(ADDRESS(35,7))&amp;":"&amp;INDIRECT(ADDRESS(35,6))</f>
        <v>13:5</v>
      </c>
      <c r="K4" s="84">
        <f ca="1">IF(COUNT(F5:J5)=0,"",COUNTIF(F5:J5,"&gt;0")+0.5*COUNTIF(F5:J5,0))</f>
        <v>3</v>
      </c>
      <c r="L4" s="10"/>
      <c r="M4" s="83">
        <v>2</v>
      </c>
    </row>
    <row r="5" spans="2:13" ht="21" x14ac:dyDescent="0.25">
      <c r="B5" s="67"/>
      <c r="C5" s="92"/>
      <c r="D5" s="93"/>
      <c r="E5" s="94"/>
      <c r="F5" s="11" t="s">
        <v>4</v>
      </c>
      <c r="G5" s="12">
        <f ca="1">IF(LEN(INDIRECT(ADDRESS(ROW()-1, COLUMN())))=1,"",INDIRECT(ADDRESS(23,6))-INDIRECT(ADDRESS(23,7)))</f>
        <v>5</v>
      </c>
      <c r="H5" s="12">
        <f ca="1">IF(LEN(INDIRECT(ADDRESS(ROW()-1, COLUMN())))=1,"",INDIRECT(ADDRESS(26,7))-INDIRECT(ADDRESS(26,6)))</f>
        <v>-1</v>
      </c>
      <c r="I5" s="12">
        <f ca="1">IF(LEN(INDIRECT(ADDRESS(ROW()-1, COLUMN())))=1,"",INDIRECT(ADDRESS(30,6))-INDIRECT(ADDRESS(30,7)))</f>
        <v>5</v>
      </c>
      <c r="J5" s="13">
        <f ca="1">IF(LEN(INDIRECT(ADDRESS(ROW()-1, COLUMN())))=1,"",INDIRECT(ADDRESS(35,7))-INDIRECT(ADDRESS(35,6)))</f>
        <v>8</v>
      </c>
      <c r="K5" s="79"/>
      <c r="L5" s="12">
        <f ca="1">IF(COUNT(F5:J5)=0,"",SUM(F5:J5))</f>
        <v>17</v>
      </c>
      <c r="M5" s="80"/>
    </row>
    <row r="6" spans="2:13" ht="21" x14ac:dyDescent="0.25">
      <c r="B6" s="55">
        <v>2</v>
      </c>
      <c r="C6" s="57" t="s">
        <v>64</v>
      </c>
      <c r="D6" s="58"/>
      <c r="E6" s="59"/>
      <c r="F6" s="14" t="str">
        <f ca="1">INDIRECT(ADDRESS(23,7))&amp;":"&amp;INDIRECT(ADDRESS(23,6))</f>
        <v>8:13</v>
      </c>
      <c r="G6" s="15" t="s">
        <v>4</v>
      </c>
      <c r="H6" s="16" t="str">
        <f ca="1">INDIRECT(ADDRESS(31,6))&amp;":"&amp;INDIRECT(ADDRESS(31,7))</f>
        <v>10:13</v>
      </c>
      <c r="I6" s="16" t="str">
        <f ca="1">INDIRECT(ADDRESS(34,7))&amp;":"&amp;INDIRECT(ADDRESS(34,6))</f>
        <v>13:10</v>
      </c>
      <c r="J6" s="17" t="str">
        <f ca="1">INDIRECT(ADDRESS(18,6))&amp;":"&amp;INDIRECT(ADDRESS(18,7))</f>
        <v>13:6</v>
      </c>
      <c r="K6" s="79">
        <f ca="1">IF(COUNT(F7:J7)=0,"",COUNTIF(F7:J7,"&gt;0")+0.5*COUNTIF(F7:J7,0))</f>
        <v>2</v>
      </c>
      <c r="L6" s="12"/>
      <c r="M6" s="80">
        <v>3</v>
      </c>
    </row>
    <row r="7" spans="2:13" ht="21" x14ac:dyDescent="0.25">
      <c r="B7" s="67"/>
      <c r="C7" s="57"/>
      <c r="D7" s="58"/>
      <c r="E7" s="59"/>
      <c r="F7" s="18">
        <f ca="1">IF(LEN(INDIRECT(ADDRESS(ROW()-1, COLUMN())))=1,"",INDIRECT(ADDRESS(23,7))-INDIRECT(ADDRESS(23,6)))</f>
        <v>-5</v>
      </c>
      <c r="G7" s="19" t="s">
        <v>4</v>
      </c>
      <c r="H7" s="12">
        <f ca="1">IF(LEN(INDIRECT(ADDRESS(ROW()-1, COLUMN())))=1,"",INDIRECT(ADDRESS(31,6))-INDIRECT(ADDRESS(31,7)))</f>
        <v>-3</v>
      </c>
      <c r="I7" s="12">
        <f ca="1">IF(LEN(INDIRECT(ADDRESS(ROW()-1, COLUMN())))=1,"",INDIRECT(ADDRESS(34,7))-INDIRECT(ADDRESS(34,6)))</f>
        <v>3</v>
      </c>
      <c r="J7" s="13">
        <f ca="1">IF(LEN(INDIRECT(ADDRESS(ROW()-1, COLUMN())))=1,"",INDIRECT(ADDRESS(18,6))-INDIRECT(ADDRESS(18,7)))</f>
        <v>7</v>
      </c>
      <c r="K7" s="79"/>
      <c r="L7" s="12">
        <f ca="1">IF(COUNT(F7:J7)=0,"",SUM(F7:J7))</f>
        <v>2</v>
      </c>
      <c r="M7" s="80"/>
    </row>
    <row r="8" spans="2:13" ht="21" x14ac:dyDescent="0.25">
      <c r="B8" s="55">
        <v>3</v>
      </c>
      <c r="C8" s="92" t="s">
        <v>31</v>
      </c>
      <c r="D8" s="93"/>
      <c r="E8" s="94"/>
      <c r="F8" s="14" t="str">
        <f ca="1">INDIRECT(ADDRESS(26,6))&amp;":"&amp;INDIRECT(ADDRESS(26,7))</f>
        <v>13:12</v>
      </c>
      <c r="G8" s="16" t="str">
        <f ca="1">INDIRECT(ADDRESS(31,7))&amp;":"&amp;INDIRECT(ADDRESS(31,6))</f>
        <v>13:10</v>
      </c>
      <c r="H8" s="15" t="s">
        <v>4</v>
      </c>
      <c r="I8" s="16" t="str">
        <f ca="1">INDIRECT(ADDRESS(19,6))&amp;":"&amp;INDIRECT(ADDRESS(19,7))</f>
        <v>13:2</v>
      </c>
      <c r="J8" s="17" t="str">
        <f ca="1">INDIRECT(ADDRESS(22,7))&amp;":"&amp;INDIRECT(ADDRESS(22,6))</f>
        <v>13:6</v>
      </c>
      <c r="K8" s="79">
        <f ca="1">IF(COUNT(F9:J9)=0,"",COUNTIF(F9:J9,"&gt;0")+0.5*COUNTIF(F9:J9,0))</f>
        <v>4</v>
      </c>
      <c r="L8" s="12"/>
      <c r="M8" s="80">
        <v>1</v>
      </c>
    </row>
    <row r="9" spans="2:13" ht="21" x14ac:dyDescent="0.25">
      <c r="B9" s="67"/>
      <c r="C9" s="92"/>
      <c r="D9" s="93"/>
      <c r="E9" s="94"/>
      <c r="F9" s="18">
        <f ca="1">IF(LEN(INDIRECT(ADDRESS(ROW()-1, COLUMN())))=1,"",INDIRECT(ADDRESS(26,6))-INDIRECT(ADDRESS(26,7)))</f>
        <v>1</v>
      </c>
      <c r="G9" s="12">
        <f ca="1">IF(LEN(INDIRECT(ADDRESS(ROW()-1, COLUMN())))=1,"",INDIRECT(ADDRESS(31,7))-INDIRECT(ADDRESS(31,6)))</f>
        <v>3</v>
      </c>
      <c r="H9" s="19" t="s">
        <v>4</v>
      </c>
      <c r="I9" s="12">
        <f ca="1">IF(LEN(INDIRECT(ADDRESS(ROW()-1, COLUMN())))=1,"",INDIRECT(ADDRESS(19,6))-INDIRECT(ADDRESS(19,7)))</f>
        <v>11</v>
      </c>
      <c r="J9" s="13">
        <f ca="1">IF(LEN(INDIRECT(ADDRESS(ROW()-1, COLUMN())))=1,"",INDIRECT(ADDRESS(22,7))-INDIRECT(ADDRESS(22,6)))</f>
        <v>7</v>
      </c>
      <c r="K9" s="79"/>
      <c r="L9" s="12">
        <f ca="1">IF(COUNT(F9:J9)=0,"",SUM(F9:J9))</f>
        <v>22</v>
      </c>
      <c r="M9" s="80"/>
    </row>
    <row r="10" spans="2:13" ht="21" x14ac:dyDescent="0.25">
      <c r="B10" s="55">
        <v>4</v>
      </c>
      <c r="C10" s="57" t="s">
        <v>27</v>
      </c>
      <c r="D10" s="58"/>
      <c r="E10" s="59"/>
      <c r="F10" s="14" t="str">
        <f ca="1">INDIRECT(ADDRESS(30,7))&amp;":"&amp;INDIRECT(ADDRESS(30,6))</f>
        <v>8:13</v>
      </c>
      <c r="G10" s="16" t="str">
        <f ca="1">INDIRECT(ADDRESS(34,6))&amp;":"&amp;INDIRECT(ADDRESS(34,7))</f>
        <v>10:13</v>
      </c>
      <c r="H10" s="16" t="str">
        <f ca="1">INDIRECT(ADDRESS(19,7))&amp;":"&amp;INDIRECT(ADDRESS(19,6))</f>
        <v>2:13</v>
      </c>
      <c r="I10" s="15" t="s">
        <v>4</v>
      </c>
      <c r="J10" s="17" t="str">
        <f ca="1">INDIRECT(ADDRESS(27,6))&amp;":"&amp;INDIRECT(ADDRESS(27,7))</f>
        <v>2:13</v>
      </c>
      <c r="K10" s="79">
        <f ca="1">IF(COUNT(F11:J11)=0,"",COUNTIF(F11:J11,"&gt;0")+0.5*COUNTIF(F11:J11,0))</f>
        <v>0</v>
      </c>
      <c r="L10" s="12"/>
      <c r="M10" s="80">
        <v>5</v>
      </c>
    </row>
    <row r="11" spans="2:13" ht="21" x14ac:dyDescent="0.25">
      <c r="B11" s="67"/>
      <c r="C11" s="57"/>
      <c r="D11" s="58"/>
      <c r="E11" s="59"/>
      <c r="F11" s="18">
        <f ca="1">IF(LEN(INDIRECT(ADDRESS(ROW()-1, COLUMN())))=1,"",INDIRECT(ADDRESS(30,7))-INDIRECT(ADDRESS(30,6)))</f>
        <v>-5</v>
      </c>
      <c r="G11" s="12">
        <f ca="1">IF(LEN(INDIRECT(ADDRESS(ROW()-1, COLUMN())))=1,"",INDIRECT(ADDRESS(34,6))-INDIRECT(ADDRESS(34,7)))</f>
        <v>-3</v>
      </c>
      <c r="H11" s="12">
        <f ca="1">IF(LEN(INDIRECT(ADDRESS(ROW()-1, COLUMN())))=1,"",INDIRECT(ADDRESS(19,7))-INDIRECT(ADDRESS(19,6)))</f>
        <v>-11</v>
      </c>
      <c r="I11" s="19" t="s">
        <v>4</v>
      </c>
      <c r="J11" s="13">
        <f ca="1">IF(LEN(INDIRECT(ADDRESS(ROW()-1, COLUMN())))=1,"",INDIRECT(ADDRESS(27,6))-INDIRECT(ADDRESS(27,7)))</f>
        <v>-11</v>
      </c>
      <c r="K11" s="79"/>
      <c r="L11" s="12">
        <f ca="1">IF(COUNT(F11:J11)=0,"",SUM(F11:J11))</f>
        <v>-30</v>
      </c>
      <c r="M11" s="80"/>
    </row>
    <row r="12" spans="2:13" ht="21" x14ac:dyDescent="0.25">
      <c r="B12" s="55">
        <v>5</v>
      </c>
      <c r="C12" s="57" t="s">
        <v>56</v>
      </c>
      <c r="D12" s="58"/>
      <c r="E12" s="59"/>
      <c r="F12" s="14" t="str">
        <f ca="1">INDIRECT(ADDRESS(35,6))&amp;":"&amp;INDIRECT(ADDRESS(35,7))</f>
        <v>5:13</v>
      </c>
      <c r="G12" s="16" t="str">
        <f ca="1">INDIRECT(ADDRESS(18,7))&amp;":"&amp;INDIRECT(ADDRESS(18,6))</f>
        <v>6:13</v>
      </c>
      <c r="H12" s="16" t="str">
        <f ca="1">INDIRECT(ADDRESS(22,6))&amp;":"&amp;INDIRECT(ADDRESS(22,7))</f>
        <v>6:13</v>
      </c>
      <c r="I12" s="16" t="str">
        <f ca="1">INDIRECT(ADDRESS(27,7))&amp;":"&amp;INDIRECT(ADDRESS(27,6))</f>
        <v>13:2</v>
      </c>
      <c r="J12" s="20" t="s">
        <v>4</v>
      </c>
      <c r="K12" s="79">
        <f ca="1">IF(COUNT(F13:J13)=0,"",COUNTIF(F13:J13,"&gt;0")+0.5*COUNTIF(F13:J13,0))</f>
        <v>1</v>
      </c>
      <c r="L12" s="12"/>
      <c r="M12" s="80">
        <v>4</v>
      </c>
    </row>
    <row r="13" spans="2:13" ht="21.75" thickBot="1" x14ac:dyDescent="0.3">
      <c r="B13" s="56"/>
      <c r="C13" s="60"/>
      <c r="D13" s="61"/>
      <c r="E13" s="62"/>
      <c r="F13" s="21">
        <f ca="1">IF(LEN(INDIRECT(ADDRESS(ROW()-1, COLUMN())))=1,"",INDIRECT(ADDRESS(35,6))-INDIRECT(ADDRESS(35,7)))</f>
        <v>-8</v>
      </c>
      <c r="G13" s="22">
        <f ca="1">IF(LEN(INDIRECT(ADDRESS(ROW()-1, COLUMN())))=1,"",INDIRECT(ADDRESS(18,7))-INDIRECT(ADDRESS(18,6)))</f>
        <v>-7</v>
      </c>
      <c r="H13" s="22">
        <f ca="1">IF(LEN(INDIRECT(ADDRESS(ROW()-1, COLUMN())))=1,"",INDIRECT(ADDRESS(22,6))-INDIRECT(ADDRESS(22,7)))</f>
        <v>-7</v>
      </c>
      <c r="I13" s="22">
        <f ca="1">IF(LEN(INDIRECT(ADDRESS(ROW()-1, COLUMN())))=1,"",INDIRECT(ADDRESS(27,7))-INDIRECT(ADDRESS(27,6)))</f>
        <v>11</v>
      </c>
      <c r="J13" s="23" t="s">
        <v>4</v>
      </c>
      <c r="K13" s="81"/>
      <c r="L13" s="22">
        <f ca="1">IF(COUNT(F13:J13)=0,"",SUM(F13:J13))</f>
        <v>-11</v>
      </c>
      <c r="M13" s="82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1:13" s="25" customFormat="1" ht="21.75" thickBot="1" x14ac:dyDescent="0.4">
      <c r="A17" s="24"/>
      <c r="B17" s="54" t="s">
        <v>5</v>
      </c>
      <c r="C17" s="54"/>
      <c r="D17" s="54"/>
      <c r="E17" s="54"/>
      <c r="F17" s="54"/>
      <c r="G17" s="54"/>
      <c r="H17" s="54"/>
      <c r="I17" s="54"/>
      <c r="J17" s="54"/>
      <c r="K17" s="54"/>
      <c r="M17" s="33"/>
    </row>
    <row r="18" spans="1:13" s="25" customFormat="1" ht="21.75" thickBot="1" x14ac:dyDescent="0.4">
      <c r="A18" s="24"/>
      <c r="B18" s="26">
        <v>2</v>
      </c>
      <c r="C18" s="51" t="str">
        <f ca="1">IF(ISBLANK(INDIRECT(ADDRESS(B18*2+2,3))),"",INDIRECT(ADDRESS(B18*2+2,3)))</f>
        <v>Федорова</v>
      </c>
      <c r="D18" s="51"/>
      <c r="E18" s="52"/>
      <c r="F18" s="27">
        <v>13</v>
      </c>
      <c r="G18" s="28">
        <v>6</v>
      </c>
      <c r="H18" s="53" t="str">
        <f ca="1">IF(ISBLANK(INDIRECT(ADDRESS(K18*2+2,3))),"",INDIRECT(ADDRESS(K18*2+2,3)))</f>
        <v>Трофимов</v>
      </c>
      <c r="I18" s="51"/>
      <c r="J18" s="51"/>
      <c r="K18" s="26">
        <v>5</v>
      </c>
      <c r="L18" s="29" t="s">
        <v>6</v>
      </c>
      <c r="M18" s="46"/>
    </row>
    <row r="19" spans="1:13" s="25" customFormat="1" ht="21.75" thickBot="1" x14ac:dyDescent="0.4">
      <c r="A19" s="24"/>
      <c r="B19" s="26">
        <v>3</v>
      </c>
      <c r="C19" s="51" t="str">
        <f ca="1">IF(ISBLANK(INDIRECT(ADDRESS(B19*2+2,3))),"",INDIRECT(ADDRESS(B19*2+2,3)))</f>
        <v>Денисов</v>
      </c>
      <c r="D19" s="51"/>
      <c r="E19" s="52"/>
      <c r="F19" s="27">
        <v>13</v>
      </c>
      <c r="G19" s="28">
        <v>2</v>
      </c>
      <c r="H19" s="53" t="str">
        <f ca="1">IF(ISBLANK(INDIRECT(ADDRESS(K19*2+2,3))),"",INDIRECT(ADDRESS(K19*2+2,3)))</f>
        <v>Глуховский</v>
      </c>
      <c r="I19" s="51"/>
      <c r="J19" s="51"/>
      <c r="K19" s="26">
        <v>4</v>
      </c>
      <c r="L19" s="29" t="s">
        <v>6</v>
      </c>
      <c r="M19" s="46"/>
    </row>
    <row r="20" spans="1:13" s="25" customFormat="1" ht="21" x14ac:dyDescent="0.35">
      <c r="A20" s="24"/>
      <c r="M20" s="31"/>
    </row>
    <row r="21" spans="1:13" s="25" customFormat="1" ht="21.75" thickBot="1" x14ac:dyDescent="0.4">
      <c r="A21" s="24"/>
      <c r="B21" s="54" t="s">
        <v>7</v>
      </c>
      <c r="C21" s="54"/>
      <c r="D21" s="54"/>
      <c r="E21" s="54"/>
      <c r="F21" s="54"/>
      <c r="G21" s="54"/>
      <c r="H21" s="54"/>
      <c r="I21" s="54"/>
      <c r="J21" s="54"/>
      <c r="K21" s="54"/>
      <c r="M21" s="31"/>
    </row>
    <row r="22" spans="1:13" s="25" customFormat="1" ht="21.75" thickBot="1" x14ac:dyDescent="0.4">
      <c r="A22" s="24"/>
      <c r="B22" s="26">
        <v>5</v>
      </c>
      <c r="C22" s="51" t="str">
        <f ca="1">IF(ISBLANK(INDIRECT(ADDRESS(B22*2+2,3))),"",INDIRECT(ADDRESS(B22*2+2,3)))</f>
        <v>Трофимов</v>
      </c>
      <c r="D22" s="51"/>
      <c r="E22" s="52"/>
      <c r="F22" s="27">
        <v>6</v>
      </c>
      <c r="G22" s="28">
        <v>13</v>
      </c>
      <c r="H22" s="53" t="str">
        <f ca="1">IF(ISBLANK(INDIRECT(ADDRESS(K22*2+2,3))),"",INDIRECT(ADDRESS(K22*2+2,3)))</f>
        <v>Денисов</v>
      </c>
      <c r="I22" s="51"/>
      <c r="J22" s="51"/>
      <c r="K22" s="26">
        <v>3</v>
      </c>
      <c r="L22" s="29" t="s">
        <v>6</v>
      </c>
      <c r="M22" s="46"/>
    </row>
    <row r="23" spans="1:13" s="25" customFormat="1" ht="21.75" thickBot="1" x14ac:dyDescent="0.4">
      <c r="A23" s="24"/>
      <c r="B23" s="26">
        <v>1</v>
      </c>
      <c r="C23" s="51" t="str">
        <f ca="1">IF(ISBLANK(INDIRECT(ADDRESS(B23*2+2,3))),"",INDIRECT(ADDRESS(B23*2+2,3)))</f>
        <v>Артюхина</v>
      </c>
      <c r="D23" s="51"/>
      <c r="E23" s="52"/>
      <c r="F23" s="27">
        <v>13</v>
      </c>
      <c r="G23" s="28">
        <v>8</v>
      </c>
      <c r="H23" s="53" t="str">
        <f ca="1">IF(ISBLANK(INDIRECT(ADDRESS(K23*2+2,3))),"",INDIRECT(ADDRESS(K23*2+2,3)))</f>
        <v>Федорова</v>
      </c>
      <c r="I23" s="51"/>
      <c r="J23" s="51"/>
      <c r="K23" s="26">
        <v>2</v>
      </c>
      <c r="L23" s="29" t="s">
        <v>6</v>
      </c>
      <c r="M23" s="46"/>
    </row>
    <row r="24" spans="1:13" s="25" customFormat="1" ht="21" x14ac:dyDescent="0.35">
      <c r="A24" s="24"/>
      <c r="M24" s="31"/>
    </row>
    <row r="25" spans="1:13" s="25" customFormat="1" ht="21.75" thickBot="1" x14ac:dyDescent="0.4">
      <c r="A25" s="24"/>
      <c r="B25" s="54" t="s">
        <v>8</v>
      </c>
      <c r="C25" s="54"/>
      <c r="D25" s="54"/>
      <c r="E25" s="54"/>
      <c r="F25" s="54"/>
      <c r="G25" s="54"/>
      <c r="H25" s="54"/>
      <c r="I25" s="54"/>
      <c r="J25" s="54"/>
      <c r="K25" s="54"/>
      <c r="M25" s="31"/>
    </row>
    <row r="26" spans="1:13" s="25" customFormat="1" ht="21.75" thickBot="1" x14ac:dyDescent="0.4">
      <c r="A26" s="24"/>
      <c r="B26" s="26">
        <v>3</v>
      </c>
      <c r="C26" s="51" t="str">
        <f ca="1">IF(ISBLANK(INDIRECT(ADDRESS(B26*2+2,3))),"",INDIRECT(ADDRESS(B26*2+2,3)))</f>
        <v>Денисов</v>
      </c>
      <c r="D26" s="51"/>
      <c r="E26" s="52"/>
      <c r="F26" s="27">
        <v>13</v>
      </c>
      <c r="G26" s="28">
        <v>12</v>
      </c>
      <c r="H26" s="53" t="str">
        <f ca="1">IF(ISBLANK(INDIRECT(ADDRESS(K26*2+2,3))),"",INDIRECT(ADDRESS(K26*2+2,3)))</f>
        <v>Артюхина</v>
      </c>
      <c r="I26" s="51"/>
      <c r="J26" s="51"/>
      <c r="K26" s="26">
        <v>1</v>
      </c>
      <c r="L26" s="29" t="s">
        <v>6</v>
      </c>
      <c r="M26" s="46"/>
    </row>
    <row r="27" spans="1:13" s="25" customFormat="1" ht="21.75" thickBot="1" x14ac:dyDescent="0.4">
      <c r="A27" s="24"/>
      <c r="B27" s="26">
        <v>4</v>
      </c>
      <c r="C27" s="51" t="str">
        <f ca="1">IF(ISBLANK(INDIRECT(ADDRESS(B27*2+2,3))),"",INDIRECT(ADDRESS(B27*2+2,3)))</f>
        <v>Глуховский</v>
      </c>
      <c r="D27" s="51"/>
      <c r="E27" s="52"/>
      <c r="F27" s="27">
        <v>2</v>
      </c>
      <c r="G27" s="28">
        <v>13</v>
      </c>
      <c r="H27" s="53" t="str">
        <f ca="1">IF(ISBLANK(INDIRECT(ADDRESS(K27*2+2,3))),"",INDIRECT(ADDRESS(K27*2+2,3)))</f>
        <v>Трофимов</v>
      </c>
      <c r="I27" s="51"/>
      <c r="J27" s="51"/>
      <c r="K27" s="26">
        <v>5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9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1</v>
      </c>
      <c r="C30" s="51" t="str">
        <f ca="1">IF(ISBLANK(INDIRECT(ADDRESS(B30*2+2,3))),"",INDIRECT(ADDRESS(B30*2+2,3)))</f>
        <v>Артюхина</v>
      </c>
      <c r="D30" s="51"/>
      <c r="E30" s="52"/>
      <c r="F30" s="27">
        <v>13</v>
      </c>
      <c r="G30" s="28">
        <v>8</v>
      </c>
      <c r="H30" s="53" t="str">
        <f ca="1">IF(ISBLANK(INDIRECT(ADDRESS(K30*2+2,3))),"",INDIRECT(ADDRESS(K30*2+2,3)))</f>
        <v>Глуховский</v>
      </c>
      <c r="I30" s="51"/>
      <c r="J30" s="51"/>
      <c r="K30" s="26">
        <v>4</v>
      </c>
      <c r="L30" s="29" t="s">
        <v>6</v>
      </c>
      <c r="M30" s="46"/>
    </row>
    <row r="31" spans="1:13" s="25" customFormat="1" ht="21.75" thickBot="1" x14ac:dyDescent="0.4">
      <c r="A31" s="24"/>
      <c r="B31" s="26">
        <v>2</v>
      </c>
      <c r="C31" s="51" t="str">
        <f ca="1">IF(ISBLANK(INDIRECT(ADDRESS(B31*2+2,3))),"",INDIRECT(ADDRESS(B31*2+2,3)))</f>
        <v>Федорова</v>
      </c>
      <c r="D31" s="51"/>
      <c r="E31" s="52"/>
      <c r="F31" s="27">
        <v>10</v>
      </c>
      <c r="G31" s="28">
        <v>13</v>
      </c>
      <c r="H31" s="53" t="str">
        <f ca="1">IF(ISBLANK(INDIRECT(ADDRESS(K31*2+2,3))),"",INDIRECT(ADDRESS(K31*2+2,3)))</f>
        <v>Денисов</v>
      </c>
      <c r="I31" s="51"/>
      <c r="J31" s="51"/>
      <c r="K31" s="26">
        <v>3</v>
      </c>
      <c r="L31" s="29" t="s">
        <v>6</v>
      </c>
      <c r="M31" s="46"/>
    </row>
    <row r="32" spans="1:13" s="25" customFormat="1" ht="21" x14ac:dyDescent="0.35">
      <c r="A32" s="24"/>
      <c r="M32" s="31"/>
    </row>
    <row r="33" spans="1:13" s="25" customFormat="1" ht="21.75" thickBot="1" x14ac:dyDescent="0.4">
      <c r="A33" s="24"/>
      <c r="B33" s="54" t="s">
        <v>10</v>
      </c>
      <c r="C33" s="54"/>
      <c r="D33" s="54"/>
      <c r="E33" s="54"/>
      <c r="F33" s="54"/>
      <c r="G33" s="54"/>
      <c r="H33" s="54"/>
      <c r="I33" s="54"/>
      <c r="J33" s="54"/>
      <c r="K33" s="54"/>
      <c r="M33" s="31"/>
    </row>
    <row r="34" spans="1:13" s="25" customFormat="1" ht="21.75" thickBot="1" x14ac:dyDescent="0.4">
      <c r="A34" s="24"/>
      <c r="B34" s="26">
        <v>4</v>
      </c>
      <c r="C34" s="51" t="str">
        <f ca="1">IF(ISBLANK(INDIRECT(ADDRESS(B34*2+2,3))),"",INDIRECT(ADDRESS(B34*2+2,3)))</f>
        <v>Глуховский</v>
      </c>
      <c r="D34" s="51"/>
      <c r="E34" s="52"/>
      <c r="F34" s="27">
        <v>10</v>
      </c>
      <c r="G34" s="28">
        <v>13</v>
      </c>
      <c r="H34" s="53" t="str">
        <f ca="1">IF(ISBLANK(INDIRECT(ADDRESS(K34*2+2,3))),"",INDIRECT(ADDRESS(K34*2+2,3)))</f>
        <v>Федорова</v>
      </c>
      <c r="I34" s="51"/>
      <c r="J34" s="51"/>
      <c r="K34" s="26">
        <v>2</v>
      </c>
      <c r="L34" s="29" t="s">
        <v>6</v>
      </c>
      <c r="M34" s="46"/>
    </row>
    <row r="35" spans="1:13" s="25" customFormat="1" ht="21.75" thickBot="1" x14ac:dyDescent="0.4">
      <c r="A35" s="24"/>
      <c r="B35" s="26">
        <v>5</v>
      </c>
      <c r="C35" s="51" t="str">
        <f ca="1">IF(ISBLANK(INDIRECT(ADDRESS(B35*2+2,3))),"",INDIRECT(ADDRESS(B35*2+2,3)))</f>
        <v>Трофимов</v>
      </c>
      <c r="D35" s="51"/>
      <c r="E35" s="52"/>
      <c r="F35" s="27">
        <v>5</v>
      </c>
      <c r="G35" s="28">
        <v>13</v>
      </c>
      <c r="H35" s="53" t="str">
        <f ca="1">IF(ISBLANK(INDIRECT(ADDRESS(K35*2+2,3))),"",INDIRECT(ADDRESS(K35*2+2,3)))</f>
        <v>Артюхина</v>
      </c>
      <c r="I35" s="51"/>
      <c r="J35" s="51"/>
      <c r="K35" s="26">
        <v>1</v>
      </c>
      <c r="L35" s="29" t="s">
        <v>6</v>
      </c>
      <c r="M35" s="46"/>
    </row>
  </sheetData>
  <mergeCells count="47">
    <mergeCell ref="B33:K33"/>
    <mergeCell ref="C34:E34"/>
    <mergeCell ref="H34:J34"/>
    <mergeCell ref="C35:E35"/>
    <mergeCell ref="H35:J35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17:K17"/>
    <mergeCell ref="C18:E18"/>
    <mergeCell ref="H18:J18"/>
    <mergeCell ref="C19:E19"/>
    <mergeCell ref="H19:J1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C8:E9"/>
    <mergeCell ref="K8:K9"/>
    <mergeCell ref="M8:M9"/>
    <mergeCell ref="B1:K1"/>
    <mergeCell ref="C3:E3"/>
    <mergeCell ref="B4:B5"/>
    <mergeCell ref="C4:E5"/>
    <mergeCell ref="K4:K5"/>
    <mergeCell ref="M4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M16" sqref="M16"/>
    </sheetView>
  </sheetViews>
  <sheetFormatPr defaultRowHeight="15" x14ac:dyDescent="0.25"/>
  <cols>
    <col min="1" max="1" width="4" style="47" customWidth="1"/>
    <col min="2" max="12" width="10.28515625" customWidth="1"/>
    <col min="13" max="13" width="10.28515625" style="34" customWidth="1"/>
    <col min="14" max="15" width="10.28515625" customWidth="1"/>
  </cols>
  <sheetData>
    <row r="1" spans="2:13" ht="31.5" x14ac:dyDescent="0.25">
      <c r="B1" s="70" t="s">
        <v>75</v>
      </c>
      <c r="C1" s="70"/>
      <c r="D1" s="70"/>
      <c r="E1" s="70"/>
      <c r="F1" s="70"/>
      <c r="G1" s="70"/>
      <c r="H1" s="70"/>
      <c r="I1" s="70"/>
      <c r="J1" s="70"/>
      <c r="K1" s="70"/>
      <c r="M1"/>
    </row>
    <row r="2" spans="2:13" ht="15.75" thickBot="1" x14ac:dyDescent="0.3">
      <c r="M2"/>
    </row>
    <row r="3" spans="2:13" ht="15.75" thickBot="1" x14ac:dyDescent="0.3">
      <c r="B3" s="45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45" t="s">
        <v>1</v>
      </c>
      <c r="L3" s="3" t="s">
        <v>2</v>
      </c>
      <c r="M3" s="32" t="s">
        <v>3</v>
      </c>
    </row>
    <row r="4" spans="2:13" ht="21" x14ac:dyDescent="0.25">
      <c r="B4" s="74">
        <v>1</v>
      </c>
      <c r="C4" s="89" t="s">
        <v>35</v>
      </c>
      <c r="D4" s="90"/>
      <c r="E4" s="91"/>
      <c r="F4" s="7" t="s">
        <v>4</v>
      </c>
      <c r="G4" s="8" t="str">
        <f ca="1">INDIRECT(ADDRESS(23,6))&amp;":"&amp;INDIRECT(ADDRESS(23,7))</f>
        <v>13:5</v>
      </c>
      <c r="H4" s="8" t="str">
        <f ca="1">INDIRECT(ADDRESS(26,7))&amp;":"&amp;INDIRECT(ADDRESS(26,6))</f>
        <v>13:12</v>
      </c>
      <c r="I4" s="8" t="str">
        <f ca="1">INDIRECT(ADDRESS(30,6))&amp;":"&amp;INDIRECT(ADDRESS(30,7))</f>
        <v>12:5</v>
      </c>
      <c r="J4" s="9" t="str">
        <f ca="1">INDIRECT(ADDRESS(35,7))&amp;":"&amp;INDIRECT(ADDRESS(35,6))</f>
        <v>13:3</v>
      </c>
      <c r="K4" s="84">
        <f ca="1">IF(COUNT(F5:J5)=0,"",COUNTIF(F5:J5,"&gt;0")+0.5*COUNTIF(F5:J5,0))</f>
        <v>4</v>
      </c>
      <c r="L4" s="10"/>
      <c r="M4" s="83">
        <v>1</v>
      </c>
    </row>
    <row r="5" spans="2:13" ht="21" x14ac:dyDescent="0.25">
      <c r="B5" s="67"/>
      <c r="C5" s="92"/>
      <c r="D5" s="93"/>
      <c r="E5" s="94"/>
      <c r="F5" s="11" t="s">
        <v>4</v>
      </c>
      <c r="G5" s="12">
        <f ca="1">IF(LEN(INDIRECT(ADDRESS(ROW()-1, COLUMN())))=1,"",INDIRECT(ADDRESS(23,6))-INDIRECT(ADDRESS(23,7)))</f>
        <v>8</v>
      </c>
      <c r="H5" s="12">
        <f ca="1">IF(LEN(INDIRECT(ADDRESS(ROW()-1, COLUMN())))=1,"",INDIRECT(ADDRESS(26,7))-INDIRECT(ADDRESS(26,6)))</f>
        <v>1</v>
      </c>
      <c r="I5" s="12">
        <f ca="1">IF(LEN(INDIRECT(ADDRESS(ROW()-1, COLUMN())))=1,"",INDIRECT(ADDRESS(30,6))-INDIRECT(ADDRESS(30,7)))</f>
        <v>7</v>
      </c>
      <c r="J5" s="13">
        <f ca="1">IF(LEN(INDIRECT(ADDRESS(ROW()-1, COLUMN())))=1,"",INDIRECT(ADDRESS(35,7))-INDIRECT(ADDRESS(35,6)))</f>
        <v>10</v>
      </c>
      <c r="K5" s="79"/>
      <c r="L5" s="12">
        <f ca="1">IF(COUNT(F5:J5)=0,"",SUM(F5:J5))</f>
        <v>26</v>
      </c>
      <c r="M5" s="80"/>
    </row>
    <row r="6" spans="2:13" ht="21" x14ac:dyDescent="0.25">
      <c r="B6" s="55">
        <v>2</v>
      </c>
      <c r="C6" s="57" t="s">
        <v>65</v>
      </c>
      <c r="D6" s="58"/>
      <c r="E6" s="59"/>
      <c r="F6" s="14" t="str">
        <f ca="1">INDIRECT(ADDRESS(23,7))&amp;":"&amp;INDIRECT(ADDRESS(23,6))</f>
        <v>5:13</v>
      </c>
      <c r="G6" s="15" t="s">
        <v>4</v>
      </c>
      <c r="H6" s="16" t="str">
        <f ca="1">INDIRECT(ADDRESS(31,6))&amp;":"&amp;INDIRECT(ADDRESS(31,7))</f>
        <v>7:10</v>
      </c>
      <c r="I6" s="16" t="str">
        <f ca="1">INDIRECT(ADDRESS(34,7))&amp;":"&amp;INDIRECT(ADDRESS(34,6))</f>
        <v>3:7</v>
      </c>
      <c r="J6" s="17" t="str">
        <f ca="1">INDIRECT(ADDRESS(18,6))&amp;":"&amp;INDIRECT(ADDRESS(18,7))</f>
        <v>13:5</v>
      </c>
      <c r="K6" s="79">
        <f ca="1">IF(COUNT(F7:J7)=0,"",COUNTIF(F7:J7,"&gt;0")+0.5*COUNTIF(F7:J7,0))</f>
        <v>1</v>
      </c>
      <c r="L6" s="12">
        <v>4</v>
      </c>
      <c r="M6" s="80">
        <v>3</v>
      </c>
    </row>
    <row r="7" spans="2:13" ht="21" x14ac:dyDescent="0.25">
      <c r="B7" s="67"/>
      <c r="C7" s="57"/>
      <c r="D7" s="58"/>
      <c r="E7" s="59"/>
      <c r="F7" s="18">
        <f ca="1">IF(LEN(INDIRECT(ADDRESS(ROW()-1, COLUMN())))=1,"",INDIRECT(ADDRESS(23,7))-INDIRECT(ADDRESS(23,6)))</f>
        <v>-8</v>
      </c>
      <c r="G7" s="19" t="s">
        <v>4</v>
      </c>
      <c r="H7" s="12">
        <f ca="1">IF(LEN(INDIRECT(ADDRESS(ROW()-1, COLUMN())))=1,"",INDIRECT(ADDRESS(31,6))-INDIRECT(ADDRESS(31,7)))</f>
        <v>-3</v>
      </c>
      <c r="I7" s="12">
        <f ca="1">IF(LEN(INDIRECT(ADDRESS(ROW()-1, COLUMN())))=1,"",INDIRECT(ADDRESS(34,7))-INDIRECT(ADDRESS(34,6)))</f>
        <v>-4</v>
      </c>
      <c r="J7" s="13">
        <f ca="1">IF(LEN(INDIRECT(ADDRESS(ROW()-1, COLUMN())))=1,"",INDIRECT(ADDRESS(18,6))-INDIRECT(ADDRESS(18,7)))</f>
        <v>8</v>
      </c>
      <c r="K7" s="79"/>
      <c r="L7" s="12">
        <f ca="1">IF(COUNT(F7:J7)=0,"",SUM(F7:J7))</f>
        <v>-7</v>
      </c>
      <c r="M7" s="80"/>
    </row>
    <row r="8" spans="2:13" ht="21" x14ac:dyDescent="0.25">
      <c r="B8" s="55">
        <v>3</v>
      </c>
      <c r="C8" s="92" t="s">
        <v>42</v>
      </c>
      <c r="D8" s="93"/>
      <c r="E8" s="94"/>
      <c r="F8" s="14" t="str">
        <f ca="1">INDIRECT(ADDRESS(26,6))&amp;":"&amp;INDIRECT(ADDRESS(26,7))</f>
        <v>12:13</v>
      </c>
      <c r="G8" s="16" t="str">
        <f ca="1">INDIRECT(ADDRESS(31,7))&amp;":"&amp;INDIRECT(ADDRESS(31,6))</f>
        <v>10:7</v>
      </c>
      <c r="H8" s="15" t="s">
        <v>4</v>
      </c>
      <c r="I8" s="16" t="str">
        <f ca="1">INDIRECT(ADDRESS(19,6))&amp;":"&amp;INDIRECT(ADDRESS(19,7))</f>
        <v>13:6</v>
      </c>
      <c r="J8" s="17" t="str">
        <f ca="1">INDIRECT(ADDRESS(22,7))&amp;":"&amp;INDIRECT(ADDRESS(22,6))</f>
        <v>13:6</v>
      </c>
      <c r="K8" s="79">
        <f ca="1">IF(COUNT(F9:J9)=0,"",COUNTIF(F9:J9,"&gt;0")+0.5*COUNTIF(F9:J9,0))</f>
        <v>3</v>
      </c>
      <c r="L8" s="12"/>
      <c r="M8" s="80">
        <v>2</v>
      </c>
    </row>
    <row r="9" spans="2:13" ht="21" x14ac:dyDescent="0.25">
      <c r="B9" s="67"/>
      <c r="C9" s="92"/>
      <c r="D9" s="93"/>
      <c r="E9" s="94"/>
      <c r="F9" s="18">
        <f ca="1">IF(LEN(INDIRECT(ADDRESS(ROW()-1, COLUMN())))=1,"",INDIRECT(ADDRESS(26,6))-INDIRECT(ADDRESS(26,7)))</f>
        <v>-1</v>
      </c>
      <c r="G9" s="12">
        <f ca="1">IF(LEN(INDIRECT(ADDRESS(ROW()-1, COLUMN())))=1,"",INDIRECT(ADDRESS(31,7))-INDIRECT(ADDRESS(31,6)))</f>
        <v>3</v>
      </c>
      <c r="H9" s="19" t="s">
        <v>4</v>
      </c>
      <c r="I9" s="12">
        <f ca="1">IF(LEN(INDIRECT(ADDRESS(ROW()-1, COLUMN())))=1,"",INDIRECT(ADDRESS(19,6))-INDIRECT(ADDRESS(19,7)))</f>
        <v>7</v>
      </c>
      <c r="J9" s="13">
        <f ca="1">IF(LEN(INDIRECT(ADDRESS(ROW()-1, COLUMN())))=1,"",INDIRECT(ADDRESS(22,7))-INDIRECT(ADDRESS(22,6)))</f>
        <v>7</v>
      </c>
      <c r="K9" s="79"/>
      <c r="L9" s="12">
        <f ca="1">IF(COUNT(F9:J9)=0,"",SUM(F9:J9))</f>
        <v>16</v>
      </c>
      <c r="M9" s="80"/>
    </row>
    <row r="10" spans="2:13" ht="21" x14ac:dyDescent="0.25">
      <c r="B10" s="55">
        <v>4</v>
      </c>
      <c r="C10" s="57" t="s">
        <v>29</v>
      </c>
      <c r="D10" s="58"/>
      <c r="E10" s="59"/>
      <c r="F10" s="14" t="str">
        <f ca="1">INDIRECT(ADDRESS(30,7))&amp;":"&amp;INDIRECT(ADDRESS(30,6))</f>
        <v>5:12</v>
      </c>
      <c r="G10" s="16" t="str">
        <f ca="1">INDIRECT(ADDRESS(34,6))&amp;":"&amp;INDIRECT(ADDRESS(34,7))</f>
        <v>7:3</v>
      </c>
      <c r="H10" s="16" t="str">
        <f ca="1">INDIRECT(ADDRESS(19,7))&amp;":"&amp;INDIRECT(ADDRESS(19,6))</f>
        <v>6:13</v>
      </c>
      <c r="I10" s="15" t="s">
        <v>4</v>
      </c>
      <c r="J10" s="17" t="str">
        <f ca="1">INDIRECT(ADDRESS(27,6))&amp;":"&amp;INDIRECT(ADDRESS(27,7))</f>
        <v>3:13</v>
      </c>
      <c r="K10" s="79">
        <f ca="1">IF(COUNT(F11:J11)=0,"",COUNTIF(F11:J11,"&gt;0")+0.5*COUNTIF(F11:J11,0))</f>
        <v>1</v>
      </c>
      <c r="L10" s="12">
        <v>-6</v>
      </c>
      <c r="M10" s="80">
        <v>5</v>
      </c>
    </row>
    <row r="11" spans="2:13" ht="21" x14ac:dyDescent="0.25">
      <c r="B11" s="67"/>
      <c r="C11" s="57"/>
      <c r="D11" s="58"/>
      <c r="E11" s="59"/>
      <c r="F11" s="18">
        <f ca="1">IF(LEN(INDIRECT(ADDRESS(ROW()-1, COLUMN())))=1,"",INDIRECT(ADDRESS(30,7))-INDIRECT(ADDRESS(30,6)))</f>
        <v>-7</v>
      </c>
      <c r="G11" s="12">
        <f ca="1">IF(LEN(INDIRECT(ADDRESS(ROW()-1, COLUMN())))=1,"",INDIRECT(ADDRESS(34,6))-INDIRECT(ADDRESS(34,7)))</f>
        <v>4</v>
      </c>
      <c r="H11" s="12">
        <f ca="1">IF(LEN(INDIRECT(ADDRESS(ROW()-1, COLUMN())))=1,"",INDIRECT(ADDRESS(19,7))-INDIRECT(ADDRESS(19,6)))</f>
        <v>-7</v>
      </c>
      <c r="I11" s="19" t="s">
        <v>4</v>
      </c>
      <c r="J11" s="13">
        <f ca="1">IF(LEN(INDIRECT(ADDRESS(ROW()-1, COLUMN())))=1,"",INDIRECT(ADDRESS(27,6))-INDIRECT(ADDRESS(27,7)))</f>
        <v>-10</v>
      </c>
      <c r="K11" s="79"/>
      <c r="L11" s="12">
        <f ca="1">IF(COUNT(F11:J11)=0,"",SUM(F11:J11))</f>
        <v>-20</v>
      </c>
      <c r="M11" s="80"/>
    </row>
    <row r="12" spans="2:13" ht="21" x14ac:dyDescent="0.25">
      <c r="B12" s="55">
        <v>5</v>
      </c>
      <c r="C12" s="57" t="s">
        <v>58</v>
      </c>
      <c r="D12" s="58"/>
      <c r="E12" s="59"/>
      <c r="F12" s="14" t="str">
        <f ca="1">INDIRECT(ADDRESS(35,6))&amp;":"&amp;INDIRECT(ADDRESS(35,7))</f>
        <v>3:13</v>
      </c>
      <c r="G12" s="16" t="str">
        <f ca="1">INDIRECT(ADDRESS(18,7))&amp;":"&amp;INDIRECT(ADDRESS(18,6))</f>
        <v>5:13</v>
      </c>
      <c r="H12" s="16" t="str">
        <f ca="1">INDIRECT(ADDRESS(22,6))&amp;":"&amp;INDIRECT(ADDRESS(22,7))</f>
        <v>6:13</v>
      </c>
      <c r="I12" s="16" t="str">
        <f ca="1">INDIRECT(ADDRESS(27,7))&amp;":"&amp;INDIRECT(ADDRESS(27,6))</f>
        <v>13:3</v>
      </c>
      <c r="J12" s="20" t="s">
        <v>4</v>
      </c>
      <c r="K12" s="79">
        <f ca="1">IF(COUNT(F13:J13)=0,"",COUNTIF(F13:J13,"&gt;0")+0.5*COUNTIF(F13:J13,0))</f>
        <v>1</v>
      </c>
      <c r="L12" s="12">
        <v>2</v>
      </c>
      <c r="M12" s="80">
        <v>4</v>
      </c>
    </row>
    <row r="13" spans="2:13" ht="21.75" thickBot="1" x14ac:dyDescent="0.3">
      <c r="B13" s="56"/>
      <c r="C13" s="60"/>
      <c r="D13" s="61"/>
      <c r="E13" s="62"/>
      <c r="F13" s="21">
        <f ca="1">IF(LEN(INDIRECT(ADDRESS(ROW()-1, COLUMN())))=1,"",INDIRECT(ADDRESS(35,6))-INDIRECT(ADDRESS(35,7)))</f>
        <v>-10</v>
      </c>
      <c r="G13" s="22">
        <f ca="1">IF(LEN(INDIRECT(ADDRESS(ROW()-1, COLUMN())))=1,"",INDIRECT(ADDRESS(18,7))-INDIRECT(ADDRESS(18,6)))</f>
        <v>-8</v>
      </c>
      <c r="H13" s="22">
        <f ca="1">IF(LEN(INDIRECT(ADDRESS(ROW()-1, COLUMN())))=1,"",INDIRECT(ADDRESS(22,6))-INDIRECT(ADDRESS(22,7)))</f>
        <v>-7</v>
      </c>
      <c r="I13" s="22">
        <f ca="1">IF(LEN(INDIRECT(ADDRESS(ROW()-1, COLUMN())))=1,"",INDIRECT(ADDRESS(27,7))-INDIRECT(ADDRESS(27,6)))</f>
        <v>10</v>
      </c>
      <c r="J13" s="23" t="s">
        <v>4</v>
      </c>
      <c r="K13" s="81"/>
      <c r="L13" s="22">
        <f ca="1">IF(COUNT(F13:J13)=0,"",SUM(F13:J13))</f>
        <v>-15</v>
      </c>
      <c r="M13" s="82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1:13" s="25" customFormat="1" ht="21.75" thickBot="1" x14ac:dyDescent="0.4">
      <c r="A17" s="24"/>
      <c r="B17" s="54" t="s">
        <v>5</v>
      </c>
      <c r="C17" s="54"/>
      <c r="D17" s="54"/>
      <c r="E17" s="54"/>
      <c r="F17" s="54"/>
      <c r="G17" s="54"/>
      <c r="H17" s="54"/>
      <c r="I17" s="54"/>
      <c r="J17" s="54"/>
      <c r="K17" s="54"/>
      <c r="M17" s="33"/>
    </row>
    <row r="18" spans="1:13" s="25" customFormat="1" ht="21.75" thickBot="1" x14ac:dyDescent="0.4">
      <c r="A18" s="24"/>
      <c r="B18" s="26">
        <v>2</v>
      </c>
      <c r="C18" s="51" t="str">
        <f ca="1">IF(ISBLANK(INDIRECT(ADDRESS(B18*2+2,3))),"",INDIRECT(ADDRESS(B18*2+2,3)))</f>
        <v>Мутовина</v>
      </c>
      <c r="D18" s="51"/>
      <c r="E18" s="52"/>
      <c r="F18" s="27">
        <v>13</v>
      </c>
      <c r="G18" s="28">
        <v>5</v>
      </c>
      <c r="H18" s="53" t="str">
        <f ca="1">IF(ISBLANK(INDIRECT(ADDRESS(K18*2+2,3))),"",INDIRECT(ADDRESS(K18*2+2,3)))</f>
        <v>Трушина</v>
      </c>
      <c r="I18" s="51"/>
      <c r="J18" s="51"/>
      <c r="K18" s="26">
        <v>5</v>
      </c>
      <c r="L18" s="29" t="s">
        <v>6</v>
      </c>
      <c r="M18" s="46"/>
    </row>
    <row r="19" spans="1:13" s="25" customFormat="1" ht="21.75" thickBot="1" x14ac:dyDescent="0.4">
      <c r="A19" s="24"/>
      <c r="B19" s="26">
        <v>3</v>
      </c>
      <c r="C19" s="51" t="str">
        <f ca="1">IF(ISBLANK(INDIRECT(ADDRESS(B19*2+2,3))),"",INDIRECT(ADDRESS(B19*2+2,3)))</f>
        <v>Лютиков</v>
      </c>
      <c r="D19" s="51"/>
      <c r="E19" s="52"/>
      <c r="F19" s="27">
        <v>13</v>
      </c>
      <c r="G19" s="28">
        <v>6</v>
      </c>
      <c r="H19" s="53" t="str">
        <f ca="1">IF(ISBLANK(INDIRECT(ADDRESS(K19*2+2,3))),"",INDIRECT(ADDRESS(K19*2+2,3)))</f>
        <v>Гусак</v>
      </c>
      <c r="I19" s="51"/>
      <c r="J19" s="51"/>
      <c r="K19" s="26">
        <v>4</v>
      </c>
      <c r="L19" s="29" t="s">
        <v>6</v>
      </c>
      <c r="M19" s="46"/>
    </row>
    <row r="20" spans="1:13" s="25" customFormat="1" ht="21" x14ac:dyDescent="0.35">
      <c r="A20" s="24"/>
      <c r="M20" s="31"/>
    </row>
    <row r="21" spans="1:13" s="25" customFormat="1" ht="21.75" thickBot="1" x14ac:dyDescent="0.4">
      <c r="A21" s="24"/>
      <c r="B21" s="54" t="s">
        <v>7</v>
      </c>
      <c r="C21" s="54"/>
      <c r="D21" s="54"/>
      <c r="E21" s="54"/>
      <c r="F21" s="54"/>
      <c r="G21" s="54"/>
      <c r="H21" s="54"/>
      <c r="I21" s="54"/>
      <c r="J21" s="54"/>
      <c r="K21" s="54"/>
      <c r="M21" s="31"/>
    </row>
    <row r="22" spans="1:13" s="25" customFormat="1" ht="21.75" thickBot="1" x14ac:dyDescent="0.4">
      <c r="A22" s="24"/>
      <c r="B22" s="26">
        <v>5</v>
      </c>
      <c r="C22" s="51" t="str">
        <f ca="1">IF(ISBLANK(INDIRECT(ADDRESS(B22*2+2,3))),"",INDIRECT(ADDRESS(B22*2+2,3)))</f>
        <v>Трушина</v>
      </c>
      <c r="D22" s="51"/>
      <c r="E22" s="52"/>
      <c r="F22" s="27">
        <v>6</v>
      </c>
      <c r="G22" s="28">
        <v>13</v>
      </c>
      <c r="H22" s="53" t="str">
        <f ca="1">IF(ISBLANK(INDIRECT(ADDRESS(K22*2+2,3))),"",INDIRECT(ADDRESS(K22*2+2,3)))</f>
        <v>Лютиков</v>
      </c>
      <c r="I22" s="51"/>
      <c r="J22" s="51"/>
      <c r="K22" s="26">
        <v>3</v>
      </c>
      <c r="L22" s="29" t="s">
        <v>6</v>
      </c>
      <c r="M22" s="46"/>
    </row>
    <row r="23" spans="1:13" s="25" customFormat="1" ht="21.75" thickBot="1" x14ac:dyDescent="0.4">
      <c r="A23" s="24"/>
      <c r="B23" s="26">
        <v>1</v>
      </c>
      <c r="C23" s="51" t="str">
        <f ca="1">IF(ISBLANK(INDIRECT(ADDRESS(B23*2+2,3))),"",INDIRECT(ADDRESS(B23*2+2,3)))</f>
        <v>Зубова</v>
      </c>
      <c r="D23" s="51"/>
      <c r="E23" s="52"/>
      <c r="F23" s="27">
        <v>13</v>
      </c>
      <c r="G23" s="28">
        <v>5</v>
      </c>
      <c r="H23" s="53" t="str">
        <f ca="1">IF(ISBLANK(INDIRECT(ADDRESS(K23*2+2,3))),"",INDIRECT(ADDRESS(K23*2+2,3)))</f>
        <v>Мутовина</v>
      </c>
      <c r="I23" s="51"/>
      <c r="J23" s="51"/>
      <c r="K23" s="26">
        <v>2</v>
      </c>
      <c r="L23" s="29" t="s">
        <v>6</v>
      </c>
      <c r="M23" s="46"/>
    </row>
    <row r="24" spans="1:13" s="25" customFormat="1" ht="21" x14ac:dyDescent="0.35">
      <c r="A24" s="24"/>
      <c r="M24" s="31"/>
    </row>
    <row r="25" spans="1:13" s="25" customFormat="1" ht="21.75" thickBot="1" x14ac:dyDescent="0.4">
      <c r="A25" s="24"/>
      <c r="B25" s="54" t="s">
        <v>8</v>
      </c>
      <c r="C25" s="54"/>
      <c r="D25" s="54"/>
      <c r="E25" s="54"/>
      <c r="F25" s="54"/>
      <c r="G25" s="54"/>
      <c r="H25" s="54"/>
      <c r="I25" s="54"/>
      <c r="J25" s="54"/>
      <c r="K25" s="54"/>
      <c r="M25" s="31"/>
    </row>
    <row r="26" spans="1:13" s="25" customFormat="1" ht="21.75" thickBot="1" x14ac:dyDescent="0.4">
      <c r="A26" s="24"/>
      <c r="B26" s="26">
        <v>3</v>
      </c>
      <c r="C26" s="51" t="str">
        <f ca="1">IF(ISBLANK(INDIRECT(ADDRESS(B26*2+2,3))),"",INDIRECT(ADDRESS(B26*2+2,3)))</f>
        <v>Лютиков</v>
      </c>
      <c r="D26" s="51"/>
      <c r="E26" s="52"/>
      <c r="F26" s="27">
        <v>12</v>
      </c>
      <c r="G26" s="28">
        <v>13</v>
      </c>
      <c r="H26" s="53" t="str">
        <f ca="1">IF(ISBLANK(INDIRECT(ADDRESS(K26*2+2,3))),"",INDIRECT(ADDRESS(K26*2+2,3)))</f>
        <v>Зубова</v>
      </c>
      <c r="I26" s="51"/>
      <c r="J26" s="51"/>
      <c r="K26" s="26">
        <v>1</v>
      </c>
      <c r="L26" s="29" t="s">
        <v>6</v>
      </c>
      <c r="M26" s="46"/>
    </row>
    <row r="27" spans="1:13" s="25" customFormat="1" ht="21.75" thickBot="1" x14ac:dyDescent="0.4">
      <c r="A27" s="24"/>
      <c r="B27" s="26">
        <v>4</v>
      </c>
      <c r="C27" s="51" t="str">
        <f ca="1">IF(ISBLANK(INDIRECT(ADDRESS(B27*2+2,3))),"",INDIRECT(ADDRESS(B27*2+2,3)))</f>
        <v>Гусак</v>
      </c>
      <c r="D27" s="51"/>
      <c r="E27" s="52"/>
      <c r="F27" s="27">
        <v>3</v>
      </c>
      <c r="G27" s="28">
        <v>13</v>
      </c>
      <c r="H27" s="53" t="str">
        <f ca="1">IF(ISBLANK(INDIRECT(ADDRESS(K27*2+2,3))),"",INDIRECT(ADDRESS(K27*2+2,3)))</f>
        <v>Трушина</v>
      </c>
      <c r="I27" s="51"/>
      <c r="J27" s="51"/>
      <c r="K27" s="26">
        <v>5</v>
      </c>
      <c r="L27" s="29" t="s">
        <v>6</v>
      </c>
      <c r="M27" s="46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9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1</v>
      </c>
      <c r="C30" s="51" t="str">
        <f ca="1">IF(ISBLANK(INDIRECT(ADDRESS(B30*2+2,3))),"",INDIRECT(ADDRESS(B30*2+2,3)))</f>
        <v>Зубова</v>
      </c>
      <c r="D30" s="51"/>
      <c r="E30" s="52"/>
      <c r="F30" s="27">
        <v>12</v>
      </c>
      <c r="G30" s="28">
        <v>5</v>
      </c>
      <c r="H30" s="53" t="str">
        <f ca="1">IF(ISBLANK(INDIRECT(ADDRESS(K30*2+2,3))),"",INDIRECT(ADDRESS(K30*2+2,3)))</f>
        <v>Гусак</v>
      </c>
      <c r="I30" s="51"/>
      <c r="J30" s="51"/>
      <c r="K30" s="26">
        <v>4</v>
      </c>
      <c r="L30" s="29" t="s">
        <v>6</v>
      </c>
      <c r="M30" s="46"/>
    </row>
    <row r="31" spans="1:13" s="25" customFormat="1" ht="21.75" thickBot="1" x14ac:dyDescent="0.4">
      <c r="A31" s="24"/>
      <c r="B31" s="26">
        <v>2</v>
      </c>
      <c r="C31" s="51" t="str">
        <f ca="1">IF(ISBLANK(INDIRECT(ADDRESS(B31*2+2,3))),"",INDIRECT(ADDRESS(B31*2+2,3)))</f>
        <v>Мутовина</v>
      </c>
      <c r="D31" s="51"/>
      <c r="E31" s="52"/>
      <c r="F31" s="27">
        <v>7</v>
      </c>
      <c r="G31" s="28">
        <v>10</v>
      </c>
      <c r="H31" s="53" t="str">
        <f ca="1">IF(ISBLANK(INDIRECT(ADDRESS(K31*2+2,3))),"",INDIRECT(ADDRESS(K31*2+2,3)))</f>
        <v>Лютиков</v>
      </c>
      <c r="I31" s="51"/>
      <c r="J31" s="51"/>
      <c r="K31" s="26">
        <v>3</v>
      </c>
      <c r="L31" s="29" t="s">
        <v>6</v>
      </c>
      <c r="M31" s="46"/>
    </row>
    <row r="32" spans="1:13" s="25" customFormat="1" ht="21" x14ac:dyDescent="0.35">
      <c r="A32" s="24"/>
      <c r="M32" s="31"/>
    </row>
    <row r="33" spans="1:13" s="25" customFormat="1" ht="21.75" thickBot="1" x14ac:dyDescent="0.4">
      <c r="A33" s="24"/>
      <c r="B33" s="54" t="s">
        <v>10</v>
      </c>
      <c r="C33" s="54"/>
      <c r="D33" s="54"/>
      <c r="E33" s="54"/>
      <c r="F33" s="54"/>
      <c r="G33" s="54"/>
      <c r="H33" s="54"/>
      <c r="I33" s="54"/>
      <c r="J33" s="54"/>
      <c r="K33" s="54"/>
      <c r="M33" s="31"/>
    </row>
    <row r="34" spans="1:13" s="25" customFormat="1" ht="21.75" thickBot="1" x14ac:dyDescent="0.4">
      <c r="A34" s="24"/>
      <c r="B34" s="26">
        <v>4</v>
      </c>
      <c r="C34" s="51" t="str">
        <f ca="1">IF(ISBLANK(INDIRECT(ADDRESS(B34*2+2,3))),"",INDIRECT(ADDRESS(B34*2+2,3)))</f>
        <v>Гусак</v>
      </c>
      <c r="D34" s="51"/>
      <c r="E34" s="52"/>
      <c r="F34" s="27">
        <v>7</v>
      </c>
      <c r="G34" s="28">
        <v>3</v>
      </c>
      <c r="H34" s="53" t="str">
        <f ca="1">IF(ISBLANK(INDIRECT(ADDRESS(K34*2+2,3))),"",INDIRECT(ADDRESS(K34*2+2,3)))</f>
        <v>Мутовина</v>
      </c>
      <c r="I34" s="51"/>
      <c r="J34" s="51"/>
      <c r="K34" s="26">
        <v>2</v>
      </c>
      <c r="L34" s="29" t="s">
        <v>6</v>
      </c>
      <c r="M34" s="46"/>
    </row>
    <row r="35" spans="1:13" s="25" customFormat="1" ht="21.75" thickBot="1" x14ac:dyDescent="0.4">
      <c r="A35" s="24"/>
      <c r="B35" s="26">
        <v>5</v>
      </c>
      <c r="C35" s="51" t="str">
        <f ca="1">IF(ISBLANK(INDIRECT(ADDRESS(B35*2+2,3))),"",INDIRECT(ADDRESS(B35*2+2,3)))</f>
        <v>Трушина</v>
      </c>
      <c r="D35" s="51"/>
      <c r="E35" s="52"/>
      <c r="F35" s="27">
        <v>3</v>
      </c>
      <c r="G35" s="28">
        <v>13</v>
      </c>
      <c r="H35" s="53" t="str">
        <f ca="1">IF(ISBLANK(INDIRECT(ADDRESS(K35*2+2,3))),"",INDIRECT(ADDRESS(K35*2+2,3)))</f>
        <v>Зубова</v>
      </c>
      <c r="I35" s="51"/>
      <c r="J35" s="51"/>
      <c r="K35" s="26">
        <v>1</v>
      </c>
      <c r="L35" s="29" t="s">
        <v>6</v>
      </c>
      <c r="M35" s="46"/>
    </row>
  </sheetData>
  <mergeCells count="47">
    <mergeCell ref="B33:K33"/>
    <mergeCell ref="C34:E34"/>
    <mergeCell ref="H34:J34"/>
    <mergeCell ref="C35:E35"/>
    <mergeCell ref="H35:J35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17:K17"/>
    <mergeCell ref="C18:E18"/>
    <mergeCell ref="H18:J18"/>
    <mergeCell ref="C19:E19"/>
    <mergeCell ref="H19:J1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C8:E9"/>
    <mergeCell ref="K8:K9"/>
    <mergeCell ref="M8:M9"/>
    <mergeCell ref="B1:K1"/>
    <mergeCell ref="C3:E3"/>
    <mergeCell ref="B4:B5"/>
    <mergeCell ref="C4:E5"/>
    <mergeCell ref="K4:K5"/>
    <mergeCell ref="M4:M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workbookViewId="0">
      <selection activeCell="M16" sqref="M16"/>
    </sheetView>
  </sheetViews>
  <sheetFormatPr defaultRowHeight="15" x14ac:dyDescent="0.25"/>
  <cols>
    <col min="1" max="1" width="4" style="1" customWidth="1"/>
    <col min="2" max="12" width="10.28515625" customWidth="1"/>
    <col min="13" max="13" width="10.28515625" style="34" customWidth="1"/>
    <col min="14" max="15" width="10.28515625" customWidth="1"/>
  </cols>
  <sheetData>
    <row r="1" spans="2:13" ht="31.5" x14ac:dyDescent="0.25">
      <c r="B1" s="70" t="s">
        <v>76</v>
      </c>
      <c r="C1" s="70"/>
      <c r="D1" s="70"/>
      <c r="E1" s="70"/>
      <c r="F1" s="70"/>
      <c r="G1" s="70"/>
      <c r="H1" s="70"/>
      <c r="I1" s="70"/>
      <c r="J1" s="70"/>
      <c r="K1" s="70"/>
      <c r="M1"/>
    </row>
    <row r="2" spans="2:13" ht="15.75" thickBot="1" x14ac:dyDescent="0.3">
      <c r="M2"/>
    </row>
    <row r="3" spans="2:13" ht="15.75" thickBot="1" x14ac:dyDescent="0.3">
      <c r="B3" s="2"/>
      <c r="C3" s="71" t="s">
        <v>0</v>
      </c>
      <c r="D3" s="72"/>
      <c r="E3" s="73"/>
      <c r="F3" s="3">
        <v>1</v>
      </c>
      <c r="G3" s="3">
        <v>2</v>
      </c>
      <c r="H3" s="3">
        <v>3</v>
      </c>
      <c r="I3" s="4">
        <v>4</v>
      </c>
      <c r="J3" s="4">
        <v>5</v>
      </c>
      <c r="K3" s="2" t="s">
        <v>1</v>
      </c>
      <c r="L3" s="3" t="s">
        <v>2</v>
      </c>
      <c r="M3" s="32" t="s">
        <v>3</v>
      </c>
    </row>
    <row r="4" spans="2:13" ht="21" x14ac:dyDescent="0.25">
      <c r="B4" s="74">
        <v>1</v>
      </c>
      <c r="C4" s="89" t="s">
        <v>77</v>
      </c>
      <c r="D4" s="90"/>
      <c r="E4" s="91"/>
      <c r="F4" s="7" t="s">
        <v>4</v>
      </c>
      <c r="G4" s="8" t="str">
        <f ca="1">INDIRECT(ADDRESS(23,6))&amp;":"&amp;INDIRECT(ADDRESS(23,7))</f>
        <v>13:8</v>
      </c>
      <c r="H4" s="8" t="str">
        <f ca="1">INDIRECT(ADDRESS(26,7))&amp;":"&amp;INDIRECT(ADDRESS(26,6))</f>
        <v>6:10</v>
      </c>
      <c r="I4" s="8" t="str">
        <f ca="1">INDIRECT(ADDRESS(30,6))&amp;":"&amp;INDIRECT(ADDRESS(30,7))</f>
        <v>13:2</v>
      </c>
      <c r="J4" s="9" t="str">
        <f ca="1">INDIRECT(ADDRESS(35,7))&amp;":"&amp;INDIRECT(ADDRESS(35,6))</f>
        <v>12:8</v>
      </c>
      <c r="K4" s="84">
        <f ca="1">IF(COUNT(F5:J5)=0,"",COUNTIF(F5:J5,"&gt;0")+0.5*COUNTIF(F5:J5,0))</f>
        <v>3</v>
      </c>
      <c r="L4" s="10"/>
      <c r="M4" s="83">
        <v>1</v>
      </c>
    </row>
    <row r="5" spans="2:13" ht="21" x14ac:dyDescent="0.25">
      <c r="B5" s="67"/>
      <c r="C5" s="92"/>
      <c r="D5" s="93"/>
      <c r="E5" s="94"/>
      <c r="F5" s="11" t="s">
        <v>4</v>
      </c>
      <c r="G5" s="12">
        <f ca="1">IF(LEN(INDIRECT(ADDRESS(ROW()-1, COLUMN())))=1,"",INDIRECT(ADDRESS(23,6))-INDIRECT(ADDRESS(23,7)))</f>
        <v>5</v>
      </c>
      <c r="H5" s="12">
        <f ca="1">IF(LEN(INDIRECT(ADDRESS(ROW()-1, COLUMN())))=1,"",INDIRECT(ADDRESS(26,7))-INDIRECT(ADDRESS(26,6)))</f>
        <v>-4</v>
      </c>
      <c r="I5" s="12">
        <f ca="1">IF(LEN(INDIRECT(ADDRESS(ROW()-1, COLUMN())))=1,"",INDIRECT(ADDRESS(30,6))-INDIRECT(ADDRESS(30,7)))</f>
        <v>11</v>
      </c>
      <c r="J5" s="13">
        <f ca="1">IF(LEN(INDIRECT(ADDRESS(ROW()-1, COLUMN())))=1,"",INDIRECT(ADDRESS(35,7))-INDIRECT(ADDRESS(35,6)))</f>
        <v>4</v>
      </c>
      <c r="K5" s="79"/>
      <c r="L5" s="12">
        <f ca="1">IF(COUNT(F5:J5)=0,"",SUM(F5:J5))</f>
        <v>16</v>
      </c>
      <c r="M5" s="80"/>
    </row>
    <row r="6" spans="2:13" ht="21" x14ac:dyDescent="0.25">
      <c r="B6" s="55">
        <v>2</v>
      </c>
      <c r="C6" s="92" t="s">
        <v>41</v>
      </c>
      <c r="D6" s="93"/>
      <c r="E6" s="94"/>
      <c r="F6" s="14" t="str">
        <f ca="1">INDIRECT(ADDRESS(23,7))&amp;":"&amp;INDIRECT(ADDRESS(23,6))</f>
        <v>8:13</v>
      </c>
      <c r="G6" s="15" t="s">
        <v>4</v>
      </c>
      <c r="H6" s="16" t="str">
        <f ca="1">INDIRECT(ADDRESS(31,6))&amp;":"&amp;INDIRECT(ADDRESS(31,7))</f>
        <v>12:7</v>
      </c>
      <c r="I6" s="16" t="str">
        <f ca="1">INDIRECT(ADDRESS(34,7))&amp;":"&amp;INDIRECT(ADDRESS(34,6))</f>
        <v>13:6</v>
      </c>
      <c r="J6" s="17" t="str">
        <f ca="1">INDIRECT(ADDRESS(18,6))&amp;":"&amp;INDIRECT(ADDRESS(18,7))</f>
        <v>13:3</v>
      </c>
      <c r="K6" s="79">
        <f ca="1">IF(COUNT(F7:J7)=0,"",COUNTIF(F7:J7,"&gt;0")+0.5*COUNTIF(F7:J7,0))</f>
        <v>3</v>
      </c>
      <c r="L6" s="12"/>
      <c r="M6" s="80">
        <v>2</v>
      </c>
    </row>
    <row r="7" spans="2:13" ht="21" x14ac:dyDescent="0.25">
      <c r="B7" s="67"/>
      <c r="C7" s="92"/>
      <c r="D7" s="93"/>
      <c r="E7" s="94"/>
      <c r="F7" s="18">
        <f ca="1">IF(LEN(INDIRECT(ADDRESS(ROW()-1, COLUMN())))=1,"",INDIRECT(ADDRESS(23,7))-INDIRECT(ADDRESS(23,6)))</f>
        <v>-5</v>
      </c>
      <c r="G7" s="19" t="s">
        <v>4</v>
      </c>
      <c r="H7" s="12">
        <f ca="1">IF(LEN(INDIRECT(ADDRESS(ROW()-1, COLUMN())))=1,"",INDIRECT(ADDRESS(31,6))-INDIRECT(ADDRESS(31,7)))</f>
        <v>5</v>
      </c>
      <c r="I7" s="12">
        <f ca="1">IF(LEN(INDIRECT(ADDRESS(ROW()-1, COLUMN())))=1,"",INDIRECT(ADDRESS(34,7))-INDIRECT(ADDRESS(34,6)))</f>
        <v>7</v>
      </c>
      <c r="J7" s="13">
        <f ca="1">IF(LEN(INDIRECT(ADDRESS(ROW()-1, COLUMN())))=1,"",INDIRECT(ADDRESS(18,6))-INDIRECT(ADDRESS(18,7)))</f>
        <v>10</v>
      </c>
      <c r="K7" s="79"/>
      <c r="L7" s="12">
        <f ca="1">IF(COUNT(F7:J7)=0,"",SUM(F7:J7))</f>
        <v>17</v>
      </c>
      <c r="M7" s="80"/>
    </row>
    <row r="8" spans="2:13" ht="21" x14ac:dyDescent="0.25">
      <c r="B8" s="55">
        <v>3</v>
      </c>
      <c r="C8" s="57" t="s">
        <v>25</v>
      </c>
      <c r="D8" s="58"/>
      <c r="E8" s="59"/>
      <c r="F8" s="14" t="str">
        <f ca="1">INDIRECT(ADDRESS(26,6))&amp;":"&amp;INDIRECT(ADDRESS(26,7))</f>
        <v>10:6</v>
      </c>
      <c r="G8" s="16" t="str">
        <f ca="1">INDIRECT(ADDRESS(31,7))&amp;":"&amp;INDIRECT(ADDRESS(31,6))</f>
        <v>7:12</v>
      </c>
      <c r="H8" s="15" t="s">
        <v>4</v>
      </c>
      <c r="I8" s="16" t="str">
        <f ca="1">INDIRECT(ADDRESS(19,6))&amp;":"&amp;INDIRECT(ADDRESS(19,7))</f>
        <v>12:5</v>
      </c>
      <c r="J8" s="17" t="str">
        <f ca="1">INDIRECT(ADDRESS(22,7))&amp;":"&amp;INDIRECT(ADDRESS(22,6))</f>
        <v>3:10</v>
      </c>
      <c r="K8" s="79">
        <f ca="1">IF(COUNT(F9:J9)=0,"",COUNTIF(F9:J9,"&gt;0")+0.5*COUNTIF(F9:J9,0))</f>
        <v>2</v>
      </c>
      <c r="L8" s="12"/>
      <c r="M8" s="80">
        <v>3</v>
      </c>
    </row>
    <row r="9" spans="2:13" ht="21" x14ac:dyDescent="0.25">
      <c r="B9" s="67"/>
      <c r="C9" s="57"/>
      <c r="D9" s="58"/>
      <c r="E9" s="59"/>
      <c r="F9" s="18">
        <f ca="1">IF(LEN(INDIRECT(ADDRESS(ROW()-1, COLUMN())))=1,"",INDIRECT(ADDRESS(26,6))-INDIRECT(ADDRESS(26,7)))</f>
        <v>4</v>
      </c>
      <c r="G9" s="12">
        <f ca="1">IF(LEN(INDIRECT(ADDRESS(ROW()-1, COLUMN())))=1,"",INDIRECT(ADDRESS(31,7))-INDIRECT(ADDRESS(31,6)))</f>
        <v>-5</v>
      </c>
      <c r="H9" s="19" t="s">
        <v>4</v>
      </c>
      <c r="I9" s="12">
        <f ca="1">IF(LEN(INDIRECT(ADDRESS(ROW()-1, COLUMN())))=1,"",INDIRECT(ADDRESS(19,6))-INDIRECT(ADDRESS(19,7)))</f>
        <v>7</v>
      </c>
      <c r="J9" s="13">
        <f ca="1">IF(LEN(INDIRECT(ADDRESS(ROW()-1, COLUMN())))=1,"",INDIRECT(ADDRESS(22,7))-INDIRECT(ADDRESS(22,6)))</f>
        <v>-7</v>
      </c>
      <c r="K9" s="79"/>
      <c r="L9" s="12">
        <f ca="1">IF(COUNT(F9:J9)=0,"",SUM(F9:J9))</f>
        <v>-1</v>
      </c>
      <c r="M9" s="80"/>
    </row>
    <row r="10" spans="2:13" ht="21" x14ac:dyDescent="0.25">
      <c r="B10" s="55">
        <v>4</v>
      </c>
      <c r="C10" s="57" t="s">
        <v>57</v>
      </c>
      <c r="D10" s="58"/>
      <c r="E10" s="59"/>
      <c r="F10" s="14" t="str">
        <f ca="1">INDIRECT(ADDRESS(30,7))&amp;":"&amp;INDIRECT(ADDRESS(30,6))</f>
        <v>2:13</v>
      </c>
      <c r="G10" s="16" t="str">
        <f ca="1">INDIRECT(ADDRESS(34,6))&amp;":"&amp;INDIRECT(ADDRESS(34,7))</f>
        <v>6:13</v>
      </c>
      <c r="H10" s="16" t="str">
        <f ca="1">INDIRECT(ADDRESS(19,7))&amp;":"&amp;INDIRECT(ADDRESS(19,6))</f>
        <v>5:12</v>
      </c>
      <c r="I10" s="15" t="s">
        <v>4</v>
      </c>
      <c r="J10" s="17" t="str">
        <f ca="1">INDIRECT(ADDRESS(27,6))&amp;":"&amp;INDIRECT(ADDRESS(27,7))</f>
        <v>9:7</v>
      </c>
      <c r="K10" s="79">
        <f ca="1">IF(COUNT(F11:J11)=0,"",COUNTIF(F11:J11,"&gt;0")+0.5*COUNTIF(F11:J11,0))</f>
        <v>1</v>
      </c>
      <c r="L10" s="12"/>
      <c r="M10" s="80">
        <v>4</v>
      </c>
    </row>
    <row r="11" spans="2:13" ht="21" x14ac:dyDescent="0.25">
      <c r="B11" s="67"/>
      <c r="C11" s="57"/>
      <c r="D11" s="58"/>
      <c r="E11" s="59"/>
      <c r="F11" s="18">
        <f ca="1">IF(LEN(INDIRECT(ADDRESS(ROW()-1, COLUMN())))=1,"",INDIRECT(ADDRESS(30,7))-INDIRECT(ADDRESS(30,6)))</f>
        <v>-11</v>
      </c>
      <c r="G11" s="12">
        <f ca="1">IF(LEN(INDIRECT(ADDRESS(ROW()-1, COLUMN())))=1,"",INDIRECT(ADDRESS(34,6))-INDIRECT(ADDRESS(34,7)))</f>
        <v>-7</v>
      </c>
      <c r="H11" s="12">
        <f ca="1">IF(LEN(INDIRECT(ADDRESS(ROW()-1, COLUMN())))=1,"",INDIRECT(ADDRESS(19,7))-INDIRECT(ADDRESS(19,6)))</f>
        <v>-7</v>
      </c>
      <c r="I11" s="19" t="s">
        <v>4</v>
      </c>
      <c r="J11" s="13">
        <f ca="1">IF(LEN(INDIRECT(ADDRESS(ROW()-1, COLUMN())))=1,"",INDIRECT(ADDRESS(27,6))-INDIRECT(ADDRESS(27,7)))</f>
        <v>2</v>
      </c>
      <c r="K11" s="79"/>
      <c r="L11" s="12">
        <f ca="1">IF(COUNT(F11:J11)=0,"",SUM(F11:J11))</f>
        <v>-23</v>
      </c>
      <c r="M11" s="80"/>
    </row>
    <row r="12" spans="2:13" ht="21" x14ac:dyDescent="0.25">
      <c r="B12" s="55">
        <v>5</v>
      </c>
      <c r="C12" s="57" t="s">
        <v>78</v>
      </c>
      <c r="D12" s="58"/>
      <c r="E12" s="59"/>
      <c r="F12" s="14" t="str">
        <f ca="1">INDIRECT(ADDRESS(35,6))&amp;":"&amp;INDIRECT(ADDRESS(35,7))</f>
        <v>8:12</v>
      </c>
      <c r="G12" s="16" t="str">
        <f ca="1">INDIRECT(ADDRESS(18,7))&amp;":"&amp;INDIRECT(ADDRESS(18,6))</f>
        <v>3:13</v>
      </c>
      <c r="H12" s="16" t="str">
        <f ca="1">INDIRECT(ADDRESS(22,6))&amp;":"&amp;INDIRECT(ADDRESS(22,7))</f>
        <v>10:3</v>
      </c>
      <c r="I12" s="16" t="str">
        <f ca="1">INDIRECT(ADDRESS(27,7))&amp;":"&amp;INDIRECT(ADDRESS(27,6))</f>
        <v>7:9</v>
      </c>
      <c r="J12" s="20" t="s">
        <v>4</v>
      </c>
      <c r="K12" s="79">
        <f ca="1">IF(COUNT(F13:J13)=0,"",COUNTIF(F13:J13,"&gt;0")+0.5*COUNTIF(F13:J13,0))</f>
        <v>1</v>
      </c>
      <c r="L12" s="12"/>
      <c r="M12" s="80">
        <v>5</v>
      </c>
    </row>
    <row r="13" spans="2:13" ht="21.75" thickBot="1" x14ac:dyDescent="0.3">
      <c r="B13" s="56"/>
      <c r="C13" s="60"/>
      <c r="D13" s="61"/>
      <c r="E13" s="62"/>
      <c r="F13" s="21">
        <f ca="1">IF(LEN(INDIRECT(ADDRESS(ROW()-1, COLUMN())))=1,"",INDIRECT(ADDRESS(35,6))-INDIRECT(ADDRESS(35,7)))</f>
        <v>-4</v>
      </c>
      <c r="G13" s="22">
        <f ca="1">IF(LEN(INDIRECT(ADDRESS(ROW()-1, COLUMN())))=1,"",INDIRECT(ADDRESS(18,7))-INDIRECT(ADDRESS(18,6)))</f>
        <v>-10</v>
      </c>
      <c r="H13" s="22">
        <f ca="1">IF(LEN(INDIRECT(ADDRESS(ROW()-1, COLUMN())))=1,"",INDIRECT(ADDRESS(22,6))-INDIRECT(ADDRESS(22,7)))</f>
        <v>7</v>
      </c>
      <c r="I13" s="22">
        <f ca="1">IF(LEN(INDIRECT(ADDRESS(ROW()-1, COLUMN())))=1,"",INDIRECT(ADDRESS(27,7))-INDIRECT(ADDRESS(27,6)))</f>
        <v>-2</v>
      </c>
      <c r="J13" s="23" t="s">
        <v>4</v>
      </c>
      <c r="K13" s="81"/>
      <c r="L13" s="22">
        <f ca="1">IF(COUNT(F13:J13)=0,"",SUM(F13:J13))</f>
        <v>-9</v>
      </c>
      <c r="M13" s="82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1:13" s="25" customFormat="1" ht="21.75" thickBot="1" x14ac:dyDescent="0.4">
      <c r="A17" s="24"/>
      <c r="B17" s="54" t="s">
        <v>5</v>
      </c>
      <c r="C17" s="54"/>
      <c r="D17" s="54"/>
      <c r="E17" s="54"/>
      <c r="F17" s="54"/>
      <c r="G17" s="54"/>
      <c r="H17" s="54"/>
      <c r="I17" s="54"/>
      <c r="J17" s="54"/>
      <c r="K17" s="54"/>
      <c r="M17" s="33"/>
    </row>
    <row r="18" spans="1:13" s="25" customFormat="1" ht="21.75" thickBot="1" x14ac:dyDescent="0.4">
      <c r="A18" s="24"/>
      <c r="B18" s="26">
        <v>2</v>
      </c>
      <c r="C18" s="51" t="str">
        <f ca="1">IF(ISBLANK(INDIRECT(ADDRESS(B18*2+2,3))),"",INDIRECT(ADDRESS(B18*2+2,3)))</f>
        <v>Курбанова</v>
      </c>
      <c r="D18" s="51"/>
      <c r="E18" s="52"/>
      <c r="F18" s="27">
        <v>13</v>
      </c>
      <c r="G18" s="28">
        <v>3</v>
      </c>
      <c r="H18" s="53" t="str">
        <f ca="1">IF(ISBLANK(INDIRECT(ADDRESS(K18*2+2,3))),"",INDIRECT(ADDRESS(K18*2+2,3)))</f>
        <v>Савельев</v>
      </c>
      <c r="I18" s="51"/>
      <c r="J18" s="51"/>
      <c r="K18" s="26">
        <v>5</v>
      </c>
      <c r="L18" s="29" t="s">
        <v>6</v>
      </c>
      <c r="M18" s="30"/>
    </row>
    <row r="19" spans="1:13" s="25" customFormat="1" ht="21.75" thickBot="1" x14ac:dyDescent="0.4">
      <c r="A19" s="24"/>
      <c r="B19" s="26">
        <v>3</v>
      </c>
      <c r="C19" s="51" t="str">
        <f ca="1">IF(ISBLANK(INDIRECT(ADDRESS(B19*2+2,3))),"",INDIRECT(ADDRESS(B19*2+2,3)))</f>
        <v>Воробьева</v>
      </c>
      <c r="D19" s="51"/>
      <c r="E19" s="52"/>
      <c r="F19" s="27">
        <v>12</v>
      </c>
      <c r="G19" s="28">
        <v>5</v>
      </c>
      <c r="H19" s="53" t="str">
        <f ca="1">IF(ISBLANK(INDIRECT(ADDRESS(K19*2+2,3))),"",INDIRECT(ADDRESS(K19*2+2,3)))</f>
        <v>Трушин</v>
      </c>
      <c r="I19" s="51"/>
      <c r="J19" s="51"/>
      <c r="K19" s="26">
        <v>4</v>
      </c>
      <c r="L19" s="29" t="s">
        <v>6</v>
      </c>
      <c r="M19" s="30"/>
    </row>
    <row r="20" spans="1:13" s="25" customFormat="1" ht="21" x14ac:dyDescent="0.35">
      <c r="A20" s="24"/>
      <c r="M20" s="31"/>
    </row>
    <row r="21" spans="1:13" s="25" customFormat="1" ht="21.75" thickBot="1" x14ac:dyDescent="0.4">
      <c r="A21" s="24"/>
      <c r="B21" s="54" t="s">
        <v>7</v>
      </c>
      <c r="C21" s="54"/>
      <c r="D21" s="54"/>
      <c r="E21" s="54"/>
      <c r="F21" s="54"/>
      <c r="G21" s="54"/>
      <c r="H21" s="54"/>
      <c r="I21" s="54"/>
      <c r="J21" s="54"/>
      <c r="K21" s="54"/>
      <c r="M21" s="31"/>
    </row>
    <row r="22" spans="1:13" s="25" customFormat="1" ht="21.75" thickBot="1" x14ac:dyDescent="0.4">
      <c r="A22" s="24"/>
      <c r="B22" s="26">
        <v>5</v>
      </c>
      <c r="C22" s="51" t="str">
        <f ca="1">IF(ISBLANK(INDIRECT(ADDRESS(B22*2+2,3))),"",INDIRECT(ADDRESS(B22*2+2,3)))</f>
        <v>Савельев</v>
      </c>
      <c r="D22" s="51"/>
      <c r="E22" s="52"/>
      <c r="F22" s="27">
        <v>10</v>
      </c>
      <c r="G22" s="28">
        <v>3</v>
      </c>
      <c r="H22" s="53" t="str">
        <f ca="1">IF(ISBLANK(INDIRECT(ADDRESS(K22*2+2,3))),"",INDIRECT(ADDRESS(K22*2+2,3)))</f>
        <v>Воробьева</v>
      </c>
      <c r="I22" s="51"/>
      <c r="J22" s="51"/>
      <c r="K22" s="26">
        <v>3</v>
      </c>
      <c r="L22" s="29" t="s">
        <v>6</v>
      </c>
      <c r="M22" s="30"/>
    </row>
    <row r="23" spans="1:13" s="25" customFormat="1" ht="21.75" thickBot="1" x14ac:dyDescent="0.4">
      <c r="A23" s="24"/>
      <c r="B23" s="26">
        <v>1</v>
      </c>
      <c r="C23" s="51" t="str">
        <f ca="1">IF(ISBLANK(INDIRECT(ADDRESS(B23*2+2,3))),"",INDIRECT(ADDRESS(B23*2+2,3)))</f>
        <v>Поляков</v>
      </c>
      <c r="D23" s="51"/>
      <c r="E23" s="52"/>
      <c r="F23" s="27">
        <v>13</v>
      </c>
      <c r="G23" s="28">
        <v>8</v>
      </c>
      <c r="H23" s="53" t="str">
        <f ca="1">IF(ISBLANK(INDIRECT(ADDRESS(K23*2+2,3))),"",INDIRECT(ADDRESS(K23*2+2,3)))</f>
        <v>Курбанова</v>
      </c>
      <c r="I23" s="51"/>
      <c r="J23" s="51"/>
      <c r="K23" s="26">
        <v>2</v>
      </c>
      <c r="L23" s="29" t="s">
        <v>6</v>
      </c>
      <c r="M23" s="30"/>
    </row>
    <row r="24" spans="1:13" s="25" customFormat="1" ht="21" x14ac:dyDescent="0.35">
      <c r="A24" s="24"/>
      <c r="M24" s="31"/>
    </row>
    <row r="25" spans="1:13" s="25" customFormat="1" ht="21.75" thickBot="1" x14ac:dyDescent="0.4">
      <c r="A25" s="24"/>
      <c r="B25" s="54" t="s">
        <v>8</v>
      </c>
      <c r="C25" s="54"/>
      <c r="D25" s="54"/>
      <c r="E25" s="54"/>
      <c r="F25" s="54"/>
      <c r="G25" s="54"/>
      <c r="H25" s="54"/>
      <c r="I25" s="54"/>
      <c r="J25" s="54"/>
      <c r="K25" s="54"/>
      <c r="M25" s="31"/>
    </row>
    <row r="26" spans="1:13" s="25" customFormat="1" ht="21.75" thickBot="1" x14ac:dyDescent="0.4">
      <c r="A26" s="24"/>
      <c r="B26" s="26">
        <v>3</v>
      </c>
      <c r="C26" s="51" t="str">
        <f ca="1">IF(ISBLANK(INDIRECT(ADDRESS(B26*2+2,3))),"",INDIRECT(ADDRESS(B26*2+2,3)))</f>
        <v>Воробьева</v>
      </c>
      <c r="D26" s="51"/>
      <c r="E26" s="52"/>
      <c r="F26" s="27">
        <v>10</v>
      </c>
      <c r="G26" s="28">
        <v>6</v>
      </c>
      <c r="H26" s="53" t="str">
        <f ca="1">IF(ISBLANK(INDIRECT(ADDRESS(K26*2+2,3))),"",INDIRECT(ADDRESS(K26*2+2,3)))</f>
        <v>Поляков</v>
      </c>
      <c r="I26" s="51"/>
      <c r="J26" s="51"/>
      <c r="K26" s="26">
        <v>1</v>
      </c>
      <c r="L26" s="29" t="s">
        <v>6</v>
      </c>
      <c r="M26" s="30"/>
    </row>
    <row r="27" spans="1:13" s="25" customFormat="1" ht="21.75" thickBot="1" x14ac:dyDescent="0.4">
      <c r="A27" s="24"/>
      <c r="B27" s="26">
        <v>4</v>
      </c>
      <c r="C27" s="51" t="str">
        <f ca="1">IF(ISBLANK(INDIRECT(ADDRESS(B27*2+2,3))),"",INDIRECT(ADDRESS(B27*2+2,3)))</f>
        <v>Трушин</v>
      </c>
      <c r="D27" s="51"/>
      <c r="E27" s="52"/>
      <c r="F27" s="27">
        <v>9</v>
      </c>
      <c r="G27" s="28">
        <v>7</v>
      </c>
      <c r="H27" s="53" t="str">
        <f ca="1">IF(ISBLANK(INDIRECT(ADDRESS(K27*2+2,3))),"",INDIRECT(ADDRESS(K27*2+2,3)))</f>
        <v>Савельев</v>
      </c>
      <c r="I27" s="51"/>
      <c r="J27" s="51"/>
      <c r="K27" s="26">
        <v>5</v>
      </c>
      <c r="L27" s="29" t="s">
        <v>6</v>
      </c>
      <c r="M27" s="30"/>
    </row>
    <row r="28" spans="1:13" s="25" customFormat="1" ht="21" x14ac:dyDescent="0.35">
      <c r="A28" s="24"/>
      <c r="M28" s="31"/>
    </row>
    <row r="29" spans="1:13" s="25" customFormat="1" ht="21.75" thickBot="1" x14ac:dyDescent="0.4">
      <c r="A29" s="24"/>
      <c r="B29" s="54" t="s">
        <v>9</v>
      </c>
      <c r="C29" s="54"/>
      <c r="D29" s="54"/>
      <c r="E29" s="54"/>
      <c r="F29" s="54"/>
      <c r="G29" s="54"/>
      <c r="H29" s="54"/>
      <c r="I29" s="54"/>
      <c r="J29" s="54"/>
      <c r="K29" s="54"/>
      <c r="M29" s="31"/>
    </row>
    <row r="30" spans="1:13" s="25" customFormat="1" ht="21.75" thickBot="1" x14ac:dyDescent="0.4">
      <c r="A30" s="24"/>
      <c r="B30" s="26">
        <v>1</v>
      </c>
      <c r="C30" s="51" t="str">
        <f ca="1">IF(ISBLANK(INDIRECT(ADDRESS(B30*2+2,3))),"",INDIRECT(ADDRESS(B30*2+2,3)))</f>
        <v>Поляков</v>
      </c>
      <c r="D30" s="51"/>
      <c r="E30" s="52"/>
      <c r="F30" s="27">
        <v>13</v>
      </c>
      <c r="G30" s="28">
        <v>2</v>
      </c>
      <c r="H30" s="53" t="str">
        <f ca="1">IF(ISBLANK(INDIRECT(ADDRESS(K30*2+2,3))),"",INDIRECT(ADDRESS(K30*2+2,3)))</f>
        <v>Трушин</v>
      </c>
      <c r="I30" s="51"/>
      <c r="J30" s="51"/>
      <c r="K30" s="26">
        <v>4</v>
      </c>
      <c r="L30" s="29" t="s">
        <v>6</v>
      </c>
      <c r="M30" s="30"/>
    </row>
    <row r="31" spans="1:13" s="25" customFormat="1" ht="21.75" thickBot="1" x14ac:dyDescent="0.4">
      <c r="A31" s="24"/>
      <c r="B31" s="26">
        <v>2</v>
      </c>
      <c r="C31" s="51" t="str">
        <f ca="1">IF(ISBLANK(INDIRECT(ADDRESS(B31*2+2,3))),"",INDIRECT(ADDRESS(B31*2+2,3)))</f>
        <v>Курбанова</v>
      </c>
      <c r="D31" s="51"/>
      <c r="E31" s="52"/>
      <c r="F31" s="27">
        <v>12</v>
      </c>
      <c r="G31" s="28">
        <v>7</v>
      </c>
      <c r="H31" s="53" t="str">
        <f ca="1">IF(ISBLANK(INDIRECT(ADDRESS(K31*2+2,3))),"",INDIRECT(ADDRESS(K31*2+2,3)))</f>
        <v>Воробьева</v>
      </c>
      <c r="I31" s="51"/>
      <c r="J31" s="51"/>
      <c r="K31" s="26">
        <v>3</v>
      </c>
      <c r="L31" s="29" t="s">
        <v>6</v>
      </c>
      <c r="M31" s="30"/>
    </row>
    <row r="32" spans="1:13" s="25" customFormat="1" ht="21" x14ac:dyDescent="0.35">
      <c r="A32" s="24"/>
      <c r="M32" s="31"/>
    </row>
    <row r="33" spans="1:13" s="25" customFormat="1" ht="21.75" thickBot="1" x14ac:dyDescent="0.4">
      <c r="A33" s="24"/>
      <c r="B33" s="54" t="s">
        <v>10</v>
      </c>
      <c r="C33" s="54"/>
      <c r="D33" s="54"/>
      <c r="E33" s="54"/>
      <c r="F33" s="54"/>
      <c r="G33" s="54"/>
      <c r="H33" s="54"/>
      <c r="I33" s="54"/>
      <c r="J33" s="54"/>
      <c r="K33" s="54"/>
      <c r="M33" s="31"/>
    </row>
    <row r="34" spans="1:13" s="25" customFormat="1" ht="21.75" thickBot="1" x14ac:dyDescent="0.4">
      <c r="A34" s="24"/>
      <c r="B34" s="26">
        <v>4</v>
      </c>
      <c r="C34" s="51" t="str">
        <f ca="1">IF(ISBLANK(INDIRECT(ADDRESS(B34*2+2,3))),"",INDIRECT(ADDRESS(B34*2+2,3)))</f>
        <v>Трушин</v>
      </c>
      <c r="D34" s="51"/>
      <c r="E34" s="52"/>
      <c r="F34" s="27">
        <v>6</v>
      </c>
      <c r="G34" s="28">
        <v>13</v>
      </c>
      <c r="H34" s="53" t="str">
        <f ca="1">IF(ISBLANK(INDIRECT(ADDRESS(K34*2+2,3))),"",INDIRECT(ADDRESS(K34*2+2,3)))</f>
        <v>Курбанова</v>
      </c>
      <c r="I34" s="51"/>
      <c r="J34" s="51"/>
      <c r="K34" s="26">
        <v>2</v>
      </c>
      <c r="L34" s="29" t="s">
        <v>6</v>
      </c>
      <c r="M34" s="30"/>
    </row>
    <row r="35" spans="1:13" s="25" customFormat="1" ht="21.75" thickBot="1" x14ac:dyDescent="0.4">
      <c r="A35" s="24"/>
      <c r="B35" s="26">
        <v>5</v>
      </c>
      <c r="C35" s="51" t="str">
        <f ca="1">IF(ISBLANK(INDIRECT(ADDRESS(B35*2+2,3))),"",INDIRECT(ADDRESS(B35*2+2,3)))</f>
        <v>Савельев</v>
      </c>
      <c r="D35" s="51"/>
      <c r="E35" s="52"/>
      <c r="F35" s="27">
        <v>8</v>
      </c>
      <c r="G35" s="28">
        <v>12</v>
      </c>
      <c r="H35" s="53" t="str">
        <f ca="1">IF(ISBLANK(INDIRECT(ADDRESS(K35*2+2,3))),"",INDIRECT(ADDRESS(K35*2+2,3)))</f>
        <v>Поляков</v>
      </c>
      <c r="I35" s="51"/>
      <c r="J35" s="51"/>
      <c r="K35" s="26">
        <v>1</v>
      </c>
      <c r="L35" s="29" t="s">
        <v>6</v>
      </c>
      <c r="M35" s="30"/>
    </row>
  </sheetData>
  <mergeCells count="47">
    <mergeCell ref="M4:M5"/>
    <mergeCell ref="B1:K1"/>
    <mergeCell ref="C3:E3"/>
    <mergeCell ref="B4:B5"/>
    <mergeCell ref="C4:E5"/>
    <mergeCell ref="K4:K5"/>
    <mergeCell ref="B6:B7"/>
    <mergeCell ref="C6:E7"/>
    <mergeCell ref="K6:K7"/>
    <mergeCell ref="M6:M7"/>
    <mergeCell ref="B8:B9"/>
    <mergeCell ref="C8:E9"/>
    <mergeCell ref="K8:K9"/>
    <mergeCell ref="M8:M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17:K17"/>
    <mergeCell ref="C18:E18"/>
    <mergeCell ref="H18:J18"/>
    <mergeCell ref="C19:E19"/>
    <mergeCell ref="H19:J19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B29:K29"/>
    <mergeCell ref="C30:E30"/>
    <mergeCell ref="H30:J30"/>
    <mergeCell ref="B33:K33"/>
    <mergeCell ref="C34:E34"/>
    <mergeCell ref="H34:J34"/>
    <mergeCell ref="C35:E35"/>
    <mergeCell ref="H35:J35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Регистрация</vt:lpstr>
      <vt:lpstr>A</vt:lpstr>
      <vt:lpstr>B</vt:lpstr>
      <vt:lpstr>C</vt:lpstr>
      <vt:lpstr>D</vt:lpstr>
      <vt:lpstr>E</vt:lpstr>
      <vt:lpstr>F</vt:lpstr>
      <vt:lpstr>G</vt:lpstr>
      <vt:lpstr>H</vt:lpstr>
      <vt:lpstr>KA</vt:lpstr>
      <vt:lpstr>Кубок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 Дмитрий</dc:creator>
  <cp:lastModifiedBy>Дмитрий</cp:lastModifiedBy>
  <cp:lastPrinted>2026-07-03T09:12:11Z</cp:lastPrinted>
  <dcterms:created xsi:type="dcterms:W3CDTF">2026-07-02T08:03:02Z</dcterms:created>
  <dcterms:modified xsi:type="dcterms:W3CDTF">2026-07-04T17:12:03Z</dcterms:modified>
</cp:coreProperties>
</file>