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Flash\Петанк\2026\Анапа Победа\"/>
    </mc:Choice>
  </mc:AlternateContent>
  <bookViews>
    <workbookView xWindow="0" yWindow="0" windowWidth="20490" windowHeight="7095" firstSheet="1" activeTab="7"/>
  </bookViews>
  <sheets>
    <sheet name="Заявка" sheetId="48" r:id="rId1"/>
    <sheet name="Группа А" sheetId="43" r:id="rId2"/>
    <sheet name="Группа В" sheetId="17" r:id="rId3"/>
    <sheet name="Группа С" sheetId="44" r:id="rId4"/>
    <sheet name="Группа D" sheetId="45" r:id="rId5"/>
    <sheet name="Кубок А" sheetId="47" r:id="rId6"/>
    <sheet name="Кубок В" sheetId="19" r:id="rId7"/>
    <sheet name="Кубок С" sheetId="20" r:id="rId8"/>
    <sheet name="Лист17" sheetId="46" r:id="rId9"/>
    <sheet name="Служебный лист" sheetId="4" state="hidden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7" l="1"/>
  <c r="F38" i="47"/>
  <c r="B36" i="47"/>
  <c r="F30" i="47"/>
  <c r="J26" i="47"/>
  <c r="F22" i="47"/>
  <c r="N18" i="47"/>
  <c r="F14" i="47"/>
  <c r="J10" i="47"/>
  <c r="F6" i="47"/>
  <c r="J63" i="4"/>
  <c r="I63" i="4"/>
  <c r="J62" i="4"/>
  <c r="I62" i="4"/>
  <c r="J61" i="4"/>
  <c r="I61" i="4"/>
  <c r="J60" i="4"/>
  <c r="I60" i="4"/>
  <c r="J58" i="4"/>
  <c r="I58" i="4"/>
  <c r="J57" i="4"/>
  <c r="I57" i="4"/>
  <c r="J56" i="4"/>
  <c r="I56" i="4"/>
  <c r="J55" i="4"/>
  <c r="I55" i="4"/>
  <c r="J54" i="4"/>
  <c r="I54" i="4"/>
  <c r="J52" i="4"/>
  <c r="I52" i="4"/>
  <c r="J51" i="4"/>
  <c r="I51" i="4"/>
  <c r="J50" i="4"/>
  <c r="I50" i="4"/>
  <c r="J49" i="4"/>
  <c r="I49" i="4"/>
  <c r="J48" i="4"/>
  <c r="I48" i="4"/>
  <c r="J46" i="4"/>
  <c r="I46" i="4"/>
  <c r="J45" i="4"/>
  <c r="I45" i="4"/>
  <c r="J44" i="4"/>
  <c r="I44" i="4"/>
  <c r="J43" i="4"/>
  <c r="I43" i="4"/>
  <c r="J42" i="4"/>
  <c r="I42" i="4"/>
  <c r="J40" i="4"/>
  <c r="I40" i="4"/>
  <c r="J39" i="4"/>
  <c r="I39" i="4"/>
  <c r="J38" i="4"/>
  <c r="I38" i="4"/>
  <c r="J37" i="4"/>
  <c r="I37" i="4"/>
  <c r="J36" i="4"/>
  <c r="I36" i="4"/>
  <c r="J34" i="4"/>
  <c r="I34" i="4"/>
  <c r="J33" i="4"/>
  <c r="I33" i="4"/>
  <c r="J32" i="4"/>
  <c r="I32" i="4"/>
  <c r="J31" i="4"/>
  <c r="I31" i="4"/>
  <c r="J30" i="4"/>
  <c r="I30" i="4"/>
  <c r="J28" i="4"/>
  <c r="I28" i="4"/>
  <c r="J27" i="4"/>
  <c r="I27" i="4"/>
  <c r="J26" i="4"/>
  <c r="I26" i="4"/>
  <c r="J25" i="4"/>
  <c r="I25" i="4"/>
  <c r="J24" i="4"/>
  <c r="I24" i="4"/>
  <c r="AB8" i="4"/>
  <c r="AA8" i="4"/>
  <c r="Z8" i="4"/>
  <c r="Y8" i="4"/>
  <c r="X8" i="4"/>
  <c r="W8" i="4"/>
  <c r="V8" i="4"/>
  <c r="U8" i="4"/>
  <c r="S8" i="4"/>
  <c r="R8" i="4"/>
  <c r="Q8" i="4"/>
  <c r="P8" i="4"/>
  <c r="O8" i="4"/>
  <c r="N8" i="4"/>
  <c r="M8" i="4"/>
  <c r="L8" i="4"/>
  <c r="H8" i="4"/>
  <c r="G8" i="4"/>
  <c r="F8" i="4"/>
  <c r="E8" i="4"/>
  <c r="D8" i="4"/>
  <c r="C8" i="4"/>
  <c r="B8" i="4"/>
  <c r="A8" i="4"/>
  <c r="AB7" i="4"/>
  <c r="AA7" i="4"/>
  <c r="Z7" i="4"/>
  <c r="Y7" i="4"/>
  <c r="X7" i="4"/>
  <c r="W7" i="4"/>
  <c r="V7" i="4"/>
  <c r="U7" i="4"/>
  <c r="S7" i="4"/>
  <c r="R7" i="4"/>
  <c r="Q7" i="4"/>
  <c r="P7" i="4"/>
  <c r="O7" i="4"/>
  <c r="N7" i="4"/>
  <c r="M7" i="4"/>
  <c r="L7" i="4"/>
  <c r="H7" i="4"/>
  <c r="G7" i="4"/>
  <c r="F7" i="4"/>
  <c r="E7" i="4"/>
  <c r="D7" i="4"/>
  <c r="C7" i="4"/>
  <c r="B7" i="4"/>
  <c r="A7" i="4"/>
  <c r="AB6" i="4"/>
  <c r="AA6" i="4"/>
  <c r="Z6" i="4"/>
  <c r="Y6" i="4"/>
  <c r="X6" i="4"/>
  <c r="W6" i="4"/>
  <c r="V6" i="4"/>
  <c r="U6" i="4"/>
  <c r="S6" i="4"/>
  <c r="R6" i="4"/>
  <c r="Q6" i="4"/>
  <c r="P6" i="4"/>
  <c r="O6" i="4"/>
  <c r="N6" i="4"/>
  <c r="M6" i="4"/>
  <c r="L6" i="4"/>
  <c r="H6" i="4"/>
  <c r="G6" i="4"/>
  <c r="F6" i="4"/>
  <c r="E6" i="4"/>
  <c r="D6" i="4"/>
  <c r="C6" i="4"/>
  <c r="B6" i="4"/>
  <c r="A6" i="4"/>
  <c r="AB5" i="4"/>
  <c r="AA5" i="4"/>
  <c r="Z5" i="4"/>
  <c r="Y5" i="4"/>
  <c r="X5" i="4"/>
  <c r="W5" i="4"/>
  <c r="V5" i="4"/>
  <c r="U5" i="4"/>
  <c r="S5" i="4"/>
  <c r="R5" i="4"/>
  <c r="Q5" i="4"/>
  <c r="P5" i="4"/>
  <c r="O5" i="4"/>
  <c r="N5" i="4"/>
  <c r="M5" i="4"/>
  <c r="L5" i="4"/>
  <c r="H5" i="4"/>
  <c r="G5" i="4"/>
  <c r="F5" i="4"/>
  <c r="E5" i="4"/>
  <c r="D5" i="4"/>
  <c r="C5" i="4"/>
  <c r="B5" i="4"/>
  <c r="A5" i="4"/>
  <c r="AB4" i="4"/>
  <c r="AA4" i="4"/>
  <c r="Z4" i="4"/>
  <c r="Y4" i="4"/>
  <c r="X4" i="4"/>
  <c r="W4" i="4"/>
  <c r="V4" i="4"/>
  <c r="U4" i="4"/>
  <c r="S4" i="4"/>
  <c r="R4" i="4"/>
  <c r="Q4" i="4"/>
  <c r="P4" i="4"/>
  <c r="O4" i="4"/>
  <c r="N4" i="4"/>
  <c r="M4" i="4"/>
  <c r="L4" i="4"/>
  <c r="H4" i="4"/>
  <c r="G4" i="4"/>
  <c r="F4" i="4"/>
  <c r="E4" i="4"/>
  <c r="D4" i="4"/>
  <c r="C4" i="4"/>
  <c r="B4" i="4"/>
  <c r="A4" i="4"/>
  <c r="AB3" i="4"/>
  <c r="AA3" i="4"/>
  <c r="Z3" i="4"/>
  <c r="Y3" i="4"/>
  <c r="X3" i="4"/>
  <c r="W3" i="4"/>
  <c r="V3" i="4"/>
  <c r="U3" i="4"/>
  <c r="S3" i="4"/>
  <c r="R3" i="4"/>
  <c r="Q3" i="4"/>
  <c r="P3" i="4"/>
  <c r="O3" i="4"/>
  <c r="N3" i="4"/>
  <c r="M3" i="4"/>
  <c r="L3" i="4"/>
  <c r="H3" i="4"/>
  <c r="G3" i="4"/>
  <c r="F3" i="4"/>
  <c r="E3" i="4"/>
  <c r="D3" i="4"/>
  <c r="C3" i="4"/>
  <c r="B3" i="4"/>
  <c r="A3" i="4"/>
  <c r="AB2" i="4"/>
  <c r="AA2" i="4"/>
  <c r="Z2" i="4"/>
  <c r="Y2" i="4"/>
  <c r="X2" i="4"/>
  <c r="W2" i="4"/>
  <c r="V2" i="4"/>
  <c r="U2" i="4"/>
  <c r="S2" i="4"/>
  <c r="R2" i="4"/>
  <c r="Q2" i="4"/>
  <c r="P2" i="4"/>
  <c r="O2" i="4"/>
  <c r="N2" i="4"/>
  <c r="M2" i="4"/>
  <c r="L2" i="4"/>
  <c r="H2" i="4"/>
  <c r="G2" i="4"/>
  <c r="F2" i="4"/>
  <c r="E2" i="4"/>
  <c r="D2" i="4"/>
  <c r="C2" i="4"/>
  <c r="B2" i="4"/>
  <c r="A2" i="4"/>
  <c r="AB1" i="4"/>
  <c r="AA1" i="4"/>
  <c r="Z1" i="4"/>
  <c r="Y1" i="4"/>
  <c r="X1" i="4"/>
  <c r="W1" i="4"/>
  <c r="V1" i="4"/>
  <c r="U1" i="4"/>
  <c r="S1" i="4"/>
  <c r="R1" i="4"/>
  <c r="Q1" i="4"/>
  <c r="P1" i="4"/>
  <c r="O1" i="4"/>
  <c r="N1" i="4"/>
  <c r="M1" i="4"/>
  <c r="L1" i="4"/>
  <c r="H1" i="4"/>
  <c r="G1" i="4"/>
  <c r="F1" i="4"/>
  <c r="E1" i="4"/>
  <c r="D1" i="4"/>
  <c r="C1" i="4"/>
  <c r="B1" i="4"/>
  <c r="A1" i="4"/>
  <c r="B40" i="20"/>
  <c r="F38" i="20"/>
  <c r="B36" i="20"/>
  <c r="F30" i="20"/>
  <c r="J26" i="20"/>
  <c r="F22" i="20"/>
  <c r="N18" i="20"/>
  <c r="F14" i="20"/>
  <c r="J10" i="20"/>
  <c r="F6" i="20"/>
  <c r="B24" i="19"/>
  <c r="F22" i="19"/>
  <c r="B20" i="19"/>
  <c r="F14" i="19"/>
  <c r="J10" i="19"/>
  <c r="F6" i="19"/>
  <c r="Z26" i="4"/>
  <c r="V26" i="4"/>
  <c r="Q26" i="4"/>
  <c r="M26" i="4"/>
  <c r="AB25" i="4"/>
  <c r="X25" i="4"/>
  <c r="S25" i="4"/>
  <c r="O25" i="4"/>
  <c r="Z24" i="4"/>
  <c r="V24" i="4"/>
  <c r="Q24" i="4"/>
  <c r="M24" i="4"/>
  <c r="AB23" i="4"/>
  <c r="X23" i="4"/>
  <c r="S23" i="4"/>
  <c r="O23" i="4"/>
  <c r="AB22" i="4"/>
  <c r="X22" i="4"/>
  <c r="S22" i="4"/>
  <c r="O22" i="4"/>
  <c r="AB21" i="4"/>
  <c r="X21" i="4"/>
  <c r="S21" i="4"/>
  <c r="O21" i="4"/>
  <c r="AB20" i="4"/>
  <c r="X20" i="4"/>
  <c r="S20" i="4"/>
  <c r="O20" i="4"/>
  <c r="AB19" i="4"/>
  <c r="X19" i="4"/>
  <c r="S19" i="4"/>
  <c r="O19" i="4"/>
  <c r="AB18" i="4"/>
  <c r="X18" i="4"/>
  <c r="S18" i="4"/>
  <c r="O18" i="4"/>
  <c r="AB17" i="4"/>
  <c r="X17" i="4"/>
  <c r="S17" i="4"/>
  <c r="O17" i="4"/>
  <c r="AB16" i="4"/>
  <c r="X16" i="4"/>
  <c r="S16" i="4"/>
  <c r="O16" i="4"/>
  <c r="AB15" i="4"/>
  <c r="X15" i="4"/>
  <c r="S15" i="4"/>
  <c r="O15" i="4"/>
  <c r="AB14" i="4"/>
  <c r="X14" i="4"/>
  <c r="S14" i="4"/>
  <c r="O14" i="4"/>
  <c r="AB13" i="4"/>
  <c r="X13" i="4"/>
  <c r="S13" i="4"/>
  <c r="O13" i="4"/>
  <c r="AB12" i="4"/>
  <c r="X12" i="4"/>
  <c r="S12" i="4"/>
  <c r="O12" i="4"/>
  <c r="AB11" i="4"/>
  <c r="X11" i="4"/>
  <c r="S11" i="4"/>
  <c r="O11" i="4"/>
  <c r="H41" i="45"/>
  <c r="H37" i="45"/>
  <c r="H35" i="45"/>
  <c r="H31" i="45"/>
  <c r="H27" i="45"/>
  <c r="H25" i="45"/>
  <c r="H21" i="45"/>
  <c r="I14" i="45"/>
  <c r="I12" i="45"/>
  <c r="Y26" i="4"/>
  <c r="U26" i="4"/>
  <c r="P26" i="4"/>
  <c r="L26" i="4"/>
  <c r="AA25" i="4"/>
  <c r="W25" i="4"/>
  <c r="R25" i="4"/>
  <c r="N25" i="4"/>
  <c r="Y24" i="4"/>
  <c r="U24" i="4"/>
  <c r="P24" i="4"/>
  <c r="L24" i="4"/>
  <c r="AA23" i="4"/>
  <c r="W23" i="4"/>
  <c r="R23" i="4"/>
  <c r="N23" i="4"/>
  <c r="AA22" i="4"/>
  <c r="W22" i="4"/>
  <c r="R22" i="4"/>
  <c r="N22" i="4"/>
  <c r="AA21" i="4"/>
  <c r="W21" i="4"/>
  <c r="R21" i="4"/>
  <c r="N21" i="4"/>
  <c r="AA20" i="4"/>
  <c r="W20" i="4"/>
  <c r="R20" i="4"/>
  <c r="N20" i="4"/>
  <c r="AA19" i="4"/>
  <c r="W19" i="4"/>
  <c r="R19" i="4"/>
  <c r="N19" i="4"/>
  <c r="AA18" i="4"/>
  <c r="W18" i="4"/>
  <c r="R18" i="4"/>
  <c r="N18" i="4"/>
  <c r="AA17" i="4"/>
  <c r="W17" i="4"/>
  <c r="R17" i="4"/>
  <c r="N17" i="4"/>
  <c r="AA16" i="4"/>
  <c r="W16" i="4"/>
  <c r="R16" i="4"/>
  <c r="N16" i="4"/>
  <c r="AA15" i="4"/>
  <c r="W15" i="4"/>
  <c r="R15" i="4"/>
  <c r="N15" i="4"/>
  <c r="AA14" i="4"/>
  <c r="W14" i="4"/>
  <c r="R14" i="4"/>
  <c r="N14" i="4"/>
  <c r="AA13" i="4"/>
  <c r="W13" i="4"/>
  <c r="R13" i="4"/>
  <c r="N13" i="4"/>
  <c r="AA12" i="4"/>
  <c r="W12" i="4"/>
  <c r="R12" i="4"/>
  <c r="N12" i="4"/>
  <c r="AA11" i="4"/>
  <c r="W11" i="4"/>
  <c r="R11" i="4"/>
  <c r="N11" i="4"/>
  <c r="AB26" i="4"/>
  <c r="X26" i="4"/>
  <c r="S26" i="4"/>
  <c r="O26" i="4"/>
  <c r="Z25" i="4"/>
  <c r="V25" i="4"/>
  <c r="Q25" i="4"/>
  <c r="M25" i="4"/>
  <c r="AB24" i="4"/>
  <c r="X24" i="4"/>
  <c r="S24" i="4"/>
  <c r="O24" i="4"/>
  <c r="Z23" i="4"/>
  <c r="V23" i="4"/>
  <c r="Q23" i="4"/>
  <c r="M23" i="4"/>
  <c r="Z22" i="4"/>
  <c r="V22" i="4"/>
  <c r="Q22" i="4"/>
  <c r="M22" i="4"/>
  <c r="Z21" i="4"/>
  <c r="V21" i="4"/>
  <c r="Q21" i="4"/>
  <c r="M21" i="4"/>
  <c r="Z20" i="4"/>
  <c r="V20" i="4"/>
  <c r="Q20" i="4"/>
  <c r="M20" i="4"/>
  <c r="Z19" i="4"/>
  <c r="V19" i="4"/>
  <c r="Q19" i="4"/>
  <c r="M19" i="4"/>
  <c r="Z18" i="4"/>
  <c r="V18" i="4"/>
  <c r="Q18" i="4"/>
  <c r="M18" i="4"/>
  <c r="Z17" i="4"/>
  <c r="V17" i="4"/>
  <c r="Q17" i="4"/>
  <c r="M17" i="4"/>
  <c r="Z16" i="4"/>
  <c r="V16" i="4"/>
  <c r="Q16" i="4"/>
  <c r="M16" i="4"/>
  <c r="Z15" i="4"/>
  <c r="V15" i="4"/>
  <c r="Q15" i="4"/>
  <c r="M15" i="4"/>
  <c r="Z14" i="4"/>
  <c r="V14" i="4"/>
  <c r="Q14" i="4"/>
  <c r="M14" i="4"/>
  <c r="Z13" i="4"/>
  <c r="V13" i="4"/>
  <c r="Q13" i="4"/>
  <c r="M13" i="4"/>
  <c r="Z12" i="4"/>
  <c r="V12" i="4"/>
  <c r="Q12" i="4"/>
  <c r="M12" i="4"/>
  <c r="Z11" i="4"/>
  <c r="V11" i="4"/>
  <c r="Q11" i="4"/>
  <c r="M11" i="4"/>
  <c r="H42" i="45"/>
  <c r="H40" i="45"/>
  <c r="H36" i="45"/>
  <c r="H32" i="45"/>
  <c r="H30" i="45"/>
  <c r="H26" i="45"/>
  <c r="H22" i="45"/>
  <c r="H20" i="45"/>
  <c r="I15" i="45"/>
  <c r="AA26" i="4"/>
  <c r="W26" i="4"/>
  <c r="R26" i="4"/>
  <c r="N26" i="4"/>
  <c r="Y25" i="4"/>
  <c r="U25" i="4"/>
  <c r="P25" i="4"/>
  <c r="L25" i="4"/>
  <c r="AA24" i="4"/>
  <c r="W24" i="4"/>
  <c r="R24" i="4"/>
  <c r="N24" i="4"/>
  <c r="Y23" i="4"/>
  <c r="U23" i="4"/>
  <c r="P23" i="4"/>
  <c r="L23" i="4"/>
  <c r="Y22" i="4"/>
  <c r="U22" i="4"/>
  <c r="P22" i="4"/>
  <c r="L22" i="4"/>
  <c r="Y21" i="4"/>
  <c r="U21" i="4"/>
  <c r="P21" i="4"/>
  <c r="L21" i="4"/>
  <c r="Y20" i="4"/>
  <c r="U20" i="4"/>
  <c r="P20" i="4"/>
  <c r="L20" i="4"/>
  <c r="Y19" i="4"/>
  <c r="U19" i="4"/>
  <c r="P19" i="4"/>
  <c r="L19" i="4"/>
  <c r="Y18" i="4"/>
  <c r="U18" i="4"/>
  <c r="P18" i="4"/>
  <c r="L18" i="4"/>
  <c r="Y17" i="4"/>
  <c r="U17" i="4"/>
  <c r="P17" i="4"/>
  <c r="L17" i="4"/>
  <c r="Y16" i="4"/>
  <c r="U16" i="4"/>
  <c r="P16" i="4"/>
  <c r="L16" i="4"/>
  <c r="Y15" i="4"/>
  <c r="U15" i="4"/>
  <c r="P15" i="4"/>
  <c r="L15" i="4"/>
  <c r="Y14" i="4"/>
  <c r="U14" i="4"/>
  <c r="P14" i="4"/>
  <c r="L14" i="4"/>
  <c r="Y13" i="4"/>
  <c r="U13" i="4"/>
  <c r="P13" i="4"/>
  <c r="L13" i="4"/>
  <c r="Y12" i="4"/>
  <c r="U12" i="4"/>
  <c r="P12" i="4"/>
  <c r="L12" i="4"/>
  <c r="Y11" i="4"/>
  <c r="U11" i="4"/>
  <c r="P11" i="4"/>
  <c r="L11" i="4"/>
  <c r="C42" i="45"/>
  <c r="C36" i="45"/>
  <c r="C30" i="45"/>
  <c r="C22" i="45"/>
  <c r="G14" i="45"/>
  <c r="G15" i="45" s="1"/>
  <c r="H12" i="45"/>
  <c r="H13" i="45" s="1"/>
  <c r="G10" i="45"/>
  <c r="G8" i="45"/>
  <c r="H6" i="45"/>
  <c r="H4" i="45"/>
  <c r="H41" i="44"/>
  <c r="H37" i="44"/>
  <c r="H35" i="44"/>
  <c r="H31" i="44"/>
  <c r="H27" i="44"/>
  <c r="H25" i="44"/>
  <c r="H21" i="44"/>
  <c r="I14" i="44"/>
  <c r="I12" i="44"/>
  <c r="J10" i="44"/>
  <c r="J8" i="44"/>
  <c r="J6" i="44"/>
  <c r="J4" i="44"/>
  <c r="H42" i="17"/>
  <c r="H40" i="17"/>
  <c r="H36" i="17"/>
  <c r="H32" i="17"/>
  <c r="H30" i="17"/>
  <c r="H26" i="17"/>
  <c r="H22" i="17"/>
  <c r="H20" i="17"/>
  <c r="G14" i="17"/>
  <c r="G12" i="17"/>
  <c r="G10" i="17"/>
  <c r="G8" i="17"/>
  <c r="H6" i="17"/>
  <c r="H4" i="17"/>
  <c r="H41" i="43"/>
  <c r="H37" i="43"/>
  <c r="H35" i="43"/>
  <c r="H31" i="43"/>
  <c r="H27" i="43"/>
  <c r="H25" i="43"/>
  <c r="H21" i="43"/>
  <c r="I14" i="43"/>
  <c r="I12" i="43"/>
  <c r="J10" i="43"/>
  <c r="J8" i="43"/>
  <c r="J6" i="43"/>
  <c r="J4" i="43"/>
  <c r="C35" i="45"/>
  <c r="C27" i="45"/>
  <c r="F14" i="45"/>
  <c r="F15" i="45" s="1"/>
  <c r="G12" i="45"/>
  <c r="G13" i="45" s="1"/>
  <c r="K10" i="45"/>
  <c r="F10" i="45"/>
  <c r="K8" i="45"/>
  <c r="F8" i="45"/>
  <c r="K6" i="45"/>
  <c r="G4" i="45"/>
  <c r="C37" i="44"/>
  <c r="C35" i="44"/>
  <c r="C27" i="44"/>
  <c r="C21" i="44"/>
  <c r="H12" i="44"/>
  <c r="I8" i="44"/>
  <c r="I4" i="44"/>
  <c r="C42" i="17"/>
  <c r="C36" i="17"/>
  <c r="C30" i="17"/>
  <c r="C22" i="17"/>
  <c r="F14" i="17"/>
  <c r="K12" i="17"/>
  <c r="F10" i="17"/>
  <c r="K8" i="17"/>
  <c r="F6" i="17"/>
  <c r="K4" i="17"/>
  <c r="G4" i="17"/>
  <c r="C37" i="43"/>
  <c r="C31" i="43"/>
  <c r="C27" i="43"/>
  <c r="C21" i="43"/>
  <c r="H12" i="43"/>
  <c r="I8" i="43"/>
  <c r="I6" i="43"/>
  <c r="C40" i="45"/>
  <c r="C26" i="45"/>
  <c r="J14" i="45"/>
  <c r="G11" i="45"/>
  <c r="J8" i="45"/>
  <c r="J9" i="45" s="1"/>
  <c r="H7" i="45"/>
  <c r="J6" i="45"/>
  <c r="J7" i="45" s="1"/>
  <c r="H5" i="45"/>
  <c r="H42" i="44"/>
  <c r="H36" i="44"/>
  <c r="H30" i="44"/>
  <c r="H22" i="44"/>
  <c r="I15" i="44"/>
  <c r="G14" i="44"/>
  <c r="G15" i="44" s="1"/>
  <c r="C41" i="45"/>
  <c r="C21" i="45"/>
  <c r="F6" i="45"/>
  <c r="K4" i="45"/>
  <c r="C41" i="44"/>
  <c r="C31" i="44"/>
  <c r="C25" i="44"/>
  <c r="H14" i="44"/>
  <c r="H10" i="44"/>
  <c r="I6" i="44"/>
  <c r="C40" i="17"/>
  <c r="C32" i="17"/>
  <c r="C26" i="17"/>
  <c r="C20" i="17"/>
  <c r="J14" i="17"/>
  <c r="F12" i="17"/>
  <c r="K10" i="17"/>
  <c r="F8" i="17"/>
  <c r="K6" i="17"/>
  <c r="C41" i="43"/>
  <c r="C35" i="43"/>
  <c r="C25" i="43"/>
  <c r="H14" i="43"/>
  <c r="H10" i="43"/>
  <c r="I4" i="43"/>
  <c r="C32" i="45"/>
  <c r="C20" i="45"/>
  <c r="F12" i="45"/>
  <c r="F13" i="45" s="1"/>
  <c r="J10" i="45"/>
  <c r="J11" i="45" s="1"/>
  <c r="G9" i="45"/>
  <c r="J4" i="45"/>
  <c r="J5" i="45" s="1"/>
  <c r="H40" i="44"/>
  <c r="H32" i="44"/>
  <c r="H26" i="44"/>
  <c r="H20" i="44"/>
  <c r="I13" i="44"/>
  <c r="J15" i="45"/>
  <c r="K11" i="45"/>
  <c r="F9" i="45"/>
  <c r="I6" i="45"/>
  <c r="I7" i="45" s="1"/>
  <c r="C42" i="44"/>
  <c r="C30" i="44"/>
  <c r="H15" i="44"/>
  <c r="K12" i="44"/>
  <c r="K13" i="44" s="1"/>
  <c r="H11" i="44"/>
  <c r="F10" i="44"/>
  <c r="F11" i="44" s="1"/>
  <c r="K8" i="44"/>
  <c r="K9" i="44" s="1"/>
  <c r="I7" i="44"/>
  <c r="F6" i="44"/>
  <c r="F7" i="44" s="1"/>
  <c r="K4" i="44"/>
  <c r="K5" i="44" s="1"/>
  <c r="C41" i="17"/>
  <c r="C35" i="17"/>
  <c r="C27" i="17"/>
  <c r="C21" i="17"/>
  <c r="F15" i="17"/>
  <c r="K13" i="17"/>
  <c r="H12" i="17"/>
  <c r="H13" i="17" s="1"/>
  <c r="F11" i="17"/>
  <c r="K9" i="17"/>
  <c r="I8" i="17"/>
  <c r="I9" i="17" s="1"/>
  <c r="F7" i="17"/>
  <c r="K5" i="17"/>
  <c r="I4" i="17"/>
  <c r="I5" i="17" s="1"/>
  <c r="C40" i="43"/>
  <c r="C32" i="43"/>
  <c r="C26" i="43"/>
  <c r="C20" i="43"/>
  <c r="J14" i="43"/>
  <c r="J15" i="43" s="1"/>
  <c r="H13" i="43"/>
  <c r="F12" i="43"/>
  <c r="F13" i="43" s="1"/>
  <c r="K10" i="43"/>
  <c r="K11" i="43" s="1"/>
  <c r="I9" i="43"/>
  <c r="F8" i="43"/>
  <c r="F9" i="43" s="1"/>
  <c r="K6" i="43"/>
  <c r="K7" i="43" s="1"/>
  <c r="I5" i="43"/>
  <c r="G4" i="43"/>
  <c r="G5" i="43" s="1"/>
  <c r="C31" i="45"/>
  <c r="I13" i="45"/>
  <c r="K7" i="45"/>
  <c r="C36" i="44"/>
  <c r="F14" i="44"/>
  <c r="F15" i="44" s="1"/>
  <c r="K10" i="44"/>
  <c r="K11" i="44" s="1"/>
  <c r="F8" i="44"/>
  <c r="F9" i="44" s="1"/>
  <c r="I5" i="44"/>
  <c r="C37" i="17"/>
  <c r="C25" i="17"/>
  <c r="H14" i="17"/>
  <c r="H15" i="17" s="1"/>
  <c r="K11" i="17"/>
  <c r="F9" i="17"/>
  <c r="I6" i="17"/>
  <c r="I7" i="17" s="1"/>
  <c r="C42" i="43"/>
  <c r="C30" i="43"/>
  <c r="H15" i="43"/>
  <c r="K12" i="43"/>
  <c r="K13" i="43" s="1"/>
  <c r="F10" i="43"/>
  <c r="F11" i="43" s="1"/>
  <c r="K8" i="43"/>
  <c r="K9" i="43" s="1"/>
  <c r="F6" i="43"/>
  <c r="F7" i="43" s="1"/>
  <c r="C25" i="45"/>
  <c r="K9" i="45"/>
  <c r="I4" i="45"/>
  <c r="I5" i="45" s="1"/>
  <c r="C20" i="44"/>
  <c r="J11" i="44"/>
  <c r="H6" i="44"/>
  <c r="H7" i="44" s="1"/>
  <c r="H41" i="17"/>
  <c r="H27" i="17"/>
  <c r="G15" i="17"/>
  <c r="G11" i="17"/>
  <c r="H7" i="17"/>
  <c r="H40" i="43"/>
  <c r="H26" i="43"/>
  <c r="I13" i="43"/>
  <c r="J9" i="43"/>
  <c r="H4" i="43"/>
  <c r="H5" i="43" s="1"/>
  <c r="C37" i="45"/>
  <c r="H14" i="45"/>
  <c r="H15" i="45" s="1"/>
  <c r="F11" i="45"/>
  <c r="I8" i="45"/>
  <c r="I9" i="45" s="1"/>
  <c r="K5" i="45"/>
  <c r="C40" i="44"/>
  <c r="C26" i="44"/>
  <c r="J14" i="44"/>
  <c r="J15" i="44" s="1"/>
  <c r="G12" i="44"/>
  <c r="G13" i="44" s="1"/>
  <c r="J9" i="44"/>
  <c r="G8" i="44"/>
  <c r="G9" i="44" s="1"/>
  <c r="J5" i="44"/>
  <c r="H4" i="44"/>
  <c r="H5" i="44" s="1"/>
  <c r="H37" i="17"/>
  <c r="H31" i="17"/>
  <c r="H25" i="17"/>
  <c r="I14" i="17"/>
  <c r="I15" i="17" s="1"/>
  <c r="G13" i="17"/>
  <c r="J10" i="17"/>
  <c r="J11" i="17" s="1"/>
  <c r="G9" i="17"/>
  <c r="J6" i="17"/>
  <c r="J7" i="17" s="1"/>
  <c r="H5" i="17"/>
  <c r="H42" i="43"/>
  <c r="H36" i="43"/>
  <c r="H30" i="43"/>
  <c r="H22" i="43"/>
  <c r="I15" i="43"/>
  <c r="G14" i="43"/>
  <c r="G15" i="43" s="1"/>
  <c r="J11" i="43"/>
  <c r="G10" i="43"/>
  <c r="G11" i="43" s="1"/>
  <c r="J7" i="43"/>
  <c r="H6" i="43"/>
  <c r="H7" i="43" s="1"/>
  <c r="H10" i="45"/>
  <c r="H11" i="45" s="1"/>
  <c r="G5" i="45"/>
  <c r="C22" i="44"/>
  <c r="F12" i="44"/>
  <c r="F13" i="44" s="1"/>
  <c r="I9" i="44"/>
  <c r="K6" i="44"/>
  <c r="K7" i="44" s="1"/>
  <c r="G4" i="44"/>
  <c r="G5" i="44" s="1"/>
  <c r="C31" i="17"/>
  <c r="J15" i="17"/>
  <c r="F13" i="17"/>
  <c r="H10" i="17"/>
  <c r="H11" i="17" s="1"/>
  <c r="K7" i="17"/>
  <c r="G5" i="17"/>
  <c r="C36" i="43"/>
  <c r="C22" i="43"/>
  <c r="F14" i="43"/>
  <c r="F15" i="43" s="1"/>
  <c r="H11" i="43"/>
  <c r="I7" i="43"/>
  <c r="K4" i="43"/>
  <c r="K5" i="43" s="1"/>
  <c r="K12" i="45"/>
  <c r="K13" i="45" s="1"/>
  <c r="F7" i="45"/>
  <c r="C32" i="44"/>
  <c r="H13" i="44"/>
  <c r="G10" i="44"/>
  <c r="G11" i="44" s="1"/>
  <c r="J7" i="44"/>
  <c r="H35" i="17"/>
  <c r="H21" i="17"/>
  <c r="I12" i="17"/>
  <c r="I13" i="17" s="1"/>
  <c r="J8" i="17"/>
  <c r="J9" i="17" s="1"/>
  <c r="J4" i="17"/>
  <c r="J5" i="17" s="1"/>
  <c r="H32" i="43"/>
  <c r="H20" i="43"/>
  <c r="G12" i="43"/>
  <c r="G13" i="43" s="1"/>
  <c r="G8" i="43"/>
  <c r="G9" i="43" s="1"/>
  <c r="J5" i="43"/>
  <c r="L6" i="45" l="1"/>
  <c r="M7" i="45"/>
  <c r="M15" i="43"/>
  <c r="L14" i="43"/>
  <c r="L4" i="17"/>
  <c r="M5" i="17"/>
  <c r="L12" i="17"/>
  <c r="M13" i="17"/>
  <c r="M5" i="44"/>
  <c r="L4" i="44"/>
  <c r="M13" i="44"/>
  <c r="L12" i="44"/>
  <c r="L4" i="45"/>
  <c r="M5" i="45"/>
  <c r="M11" i="45"/>
  <c r="L10" i="45"/>
  <c r="M7" i="43"/>
  <c r="L6" i="43"/>
  <c r="M11" i="43"/>
  <c r="L10" i="43"/>
  <c r="L8" i="17"/>
  <c r="M9" i="17"/>
  <c r="M9" i="44"/>
  <c r="L8" i="44"/>
  <c r="M15" i="44"/>
  <c r="L14" i="44"/>
  <c r="M5" i="43"/>
  <c r="L4" i="43"/>
  <c r="M9" i="43"/>
  <c r="L8" i="43"/>
  <c r="M13" i="43"/>
  <c r="L12" i="43"/>
  <c r="L6" i="17"/>
  <c r="M7" i="17"/>
  <c r="L10" i="17"/>
  <c r="M11" i="17"/>
  <c r="L14" i="17"/>
  <c r="M15" i="17"/>
  <c r="M7" i="44"/>
  <c r="L6" i="44"/>
  <c r="M11" i="44"/>
  <c r="L10" i="44"/>
  <c r="L8" i="45"/>
  <c r="M9" i="45"/>
  <c r="M13" i="45"/>
  <c r="L12" i="45"/>
  <c r="M15" i="45"/>
  <c r="L14" i="45"/>
  <c r="L28" i="4"/>
  <c r="P28" i="4"/>
  <c r="L29" i="4"/>
  <c r="P29" i="4"/>
  <c r="L30" i="4"/>
  <c r="P30" i="4"/>
  <c r="L31" i="4"/>
  <c r="P31" i="4"/>
  <c r="L32" i="4"/>
  <c r="P32" i="4"/>
  <c r="L33" i="4"/>
  <c r="P33" i="4"/>
  <c r="L34" i="4"/>
  <c r="P34" i="4"/>
  <c r="L35" i="4"/>
  <c r="P35" i="4"/>
  <c r="L36" i="4"/>
  <c r="P36" i="4"/>
  <c r="L37" i="4"/>
  <c r="P37" i="4"/>
  <c r="L38" i="4"/>
  <c r="P38" i="4"/>
  <c r="L39" i="4"/>
  <c r="P39" i="4"/>
  <c r="L40" i="4"/>
  <c r="P40" i="4"/>
  <c r="N41" i="4"/>
  <c r="R41" i="4"/>
  <c r="L42" i="4"/>
  <c r="P42" i="4"/>
  <c r="N43" i="4"/>
  <c r="R43" i="4"/>
  <c r="M28" i="4"/>
  <c r="Q28" i="4"/>
  <c r="M29" i="4"/>
  <c r="Q29" i="4"/>
  <c r="M30" i="4"/>
  <c r="Q30" i="4"/>
  <c r="M31" i="4"/>
  <c r="Q31" i="4"/>
  <c r="M32" i="4"/>
  <c r="Q32" i="4"/>
  <c r="M33" i="4"/>
  <c r="Q33" i="4"/>
  <c r="M34" i="4"/>
  <c r="Q34" i="4"/>
  <c r="M35" i="4"/>
  <c r="Q35" i="4"/>
  <c r="M36" i="4"/>
  <c r="Q36" i="4"/>
  <c r="M37" i="4"/>
  <c r="Q37" i="4"/>
  <c r="M38" i="4"/>
  <c r="Q38" i="4"/>
  <c r="M39" i="4"/>
  <c r="Q39" i="4"/>
  <c r="M40" i="4"/>
  <c r="Q40" i="4"/>
  <c r="O41" i="4"/>
  <c r="S41" i="4"/>
  <c r="M42" i="4"/>
  <c r="Q42" i="4"/>
  <c r="O43" i="4"/>
  <c r="S43" i="4"/>
  <c r="N28" i="4"/>
  <c r="R28" i="4"/>
  <c r="N29" i="4"/>
  <c r="R29" i="4"/>
  <c r="N30" i="4"/>
  <c r="R30" i="4"/>
  <c r="N31" i="4"/>
  <c r="R31" i="4"/>
  <c r="N32" i="4"/>
  <c r="R32" i="4"/>
  <c r="N33" i="4"/>
  <c r="R33" i="4"/>
  <c r="N34" i="4"/>
  <c r="R34" i="4"/>
  <c r="N35" i="4"/>
  <c r="R35" i="4"/>
  <c r="N36" i="4"/>
  <c r="R36" i="4"/>
  <c r="N37" i="4"/>
  <c r="R37" i="4"/>
  <c r="N38" i="4"/>
  <c r="R38" i="4"/>
  <c r="N39" i="4"/>
  <c r="R39" i="4"/>
  <c r="N40" i="4"/>
  <c r="R40" i="4"/>
  <c r="L41" i="4"/>
  <c r="P41" i="4"/>
  <c r="N42" i="4"/>
  <c r="R42" i="4"/>
  <c r="L43" i="4"/>
  <c r="P43" i="4"/>
  <c r="O28" i="4"/>
  <c r="S28" i="4"/>
  <c r="O29" i="4"/>
  <c r="S29" i="4"/>
  <c r="O30" i="4"/>
  <c r="S30" i="4"/>
  <c r="O31" i="4"/>
  <c r="S31" i="4"/>
  <c r="O32" i="4"/>
  <c r="S32" i="4"/>
  <c r="O33" i="4"/>
  <c r="S33" i="4"/>
  <c r="O34" i="4"/>
  <c r="S34" i="4"/>
  <c r="O35" i="4"/>
  <c r="S35" i="4"/>
  <c r="O36" i="4"/>
  <c r="S36" i="4"/>
  <c r="O37" i="4"/>
  <c r="S37" i="4"/>
  <c r="O38" i="4"/>
  <c r="S38" i="4"/>
  <c r="O39" i="4"/>
  <c r="S39" i="4"/>
  <c r="O40" i="4"/>
  <c r="S40" i="4"/>
  <c r="M41" i="4"/>
  <c r="Q41" i="4"/>
  <c r="O42" i="4"/>
  <c r="S42" i="4"/>
  <c r="M43" i="4"/>
  <c r="Q43" i="4"/>
</calcChain>
</file>

<file path=xl/sharedStrings.xml><?xml version="1.0" encoding="utf-8"?>
<sst xmlns="http://schemas.openxmlformats.org/spreadsheetml/2006/main" count="357" uniqueCount="139">
  <si>
    <t>группа А</t>
  </si>
  <si>
    <t>Команда</t>
  </si>
  <si>
    <t>победы</t>
  </si>
  <si>
    <t>доп</t>
  </si>
  <si>
    <t>место</t>
  </si>
  <si>
    <t>Анухин, Каргашин, Воронов</t>
  </si>
  <si>
    <t/>
  </si>
  <si>
    <t>Викторов, Лукин, Изместьев</t>
  </si>
  <si>
    <t>Дегтярёва, Дегтярёва, Коржов</t>
  </si>
  <si>
    <t>Уразметова, Рыжов, Романова</t>
  </si>
  <si>
    <t>Фаст, Раскин, Игнатов</t>
  </si>
  <si>
    <t>Капран, Климанский, Клименко</t>
  </si>
  <si>
    <t>Тур 1</t>
  </si>
  <si>
    <t>дор.</t>
  </si>
  <si>
    <t>Тур 2</t>
  </si>
  <si>
    <t>Тур 3</t>
  </si>
  <si>
    <t>Тур 4</t>
  </si>
  <si>
    <t>Тур 5</t>
  </si>
  <si>
    <t>группа В</t>
  </si>
  <si>
    <t>Поляков, Полякова, Савельева</t>
  </si>
  <si>
    <t>Фёдорова, Завьялов, Корсакова</t>
  </si>
  <si>
    <t>Мыльцева, Мыльцева, Татьянц</t>
  </si>
  <si>
    <t>Малов, Чугунов, Потапова</t>
  </si>
  <si>
    <t>Возный, Самофал, Двуреченский</t>
  </si>
  <si>
    <t>Осипова, Лосева, Миронова</t>
  </si>
  <si>
    <t>группа С</t>
  </si>
  <si>
    <t>Пищанский, Пищанская, Зубова</t>
  </si>
  <si>
    <t>Деревянных, Гелдиев, Костяная</t>
  </si>
  <si>
    <t>Нечаев, Семченкова, Ерёмин</t>
  </si>
  <si>
    <t>Цепелева, Никончук, Оленёв</t>
  </si>
  <si>
    <t>Борисенко А, Иванов, Костецкая</t>
  </si>
  <si>
    <t>Шевченко, Шевченко, Автайкина</t>
  </si>
  <si>
    <t>группа D</t>
  </si>
  <si>
    <t>Акулова, Осокин, Березнеговская</t>
  </si>
  <si>
    <t>Ткаченко, Ткаченко, Мусина</t>
  </si>
  <si>
    <t>Помазан, Помазан, Шустваль</t>
  </si>
  <si>
    <t>Аршавский, Нечепуренко, Нечепуренко</t>
  </si>
  <si>
    <t>Добрынский, Добрынская, Семенников</t>
  </si>
  <si>
    <t>Швыдкая, Луданов, Борисенко Д.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</si>
  <si>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</si>
  <si>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Осипова Валентина</t>
  </si>
  <si>
    <t>Волгоград</t>
  </si>
  <si>
    <t>Миронова Наталья</t>
  </si>
  <si>
    <t>Лосева Валентина</t>
  </si>
  <si>
    <t>Нечаев Максим</t>
  </si>
  <si>
    <t>Новороссийск</t>
  </si>
  <si>
    <t>Ерёмин Павел</t>
  </si>
  <si>
    <t>Семченкова Марина</t>
  </si>
  <si>
    <t>Анухин Виктор</t>
  </si>
  <si>
    <t>Санкт-Петербург</t>
  </si>
  <si>
    <t>Каргашин Илья</t>
  </si>
  <si>
    <t>Москва</t>
  </si>
  <si>
    <t>Воронов Олег</t>
  </si>
  <si>
    <t>Шевченко Костя</t>
  </si>
  <si>
    <t>Крым</t>
  </si>
  <si>
    <t>Шевченко Соня</t>
  </si>
  <si>
    <t>Автайкина Мария</t>
  </si>
  <si>
    <t>Анапа</t>
  </si>
  <si>
    <t>Осокин Евгений</t>
  </si>
  <si>
    <t>Акулова Александра</t>
  </si>
  <si>
    <t>Березнеговская Светлана</t>
  </si>
  <si>
    <t>Калуга</t>
  </si>
  <si>
    <t>Борисенко Дмитрий</t>
  </si>
  <si>
    <t>Швыдкая Светлана</t>
  </si>
  <si>
    <t>Луданов Алексей</t>
  </si>
  <si>
    <t>Раскин Максим</t>
  </si>
  <si>
    <t>Фаст Анна</t>
  </si>
  <si>
    <t>Игнатов Виталий</t>
  </si>
  <si>
    <t>Добрынский Антон</t>
  </si>
  <si>
    <t>Семенников Андрей</t>
  </si>
  <si>
    <t>Добрынская Наталья</t>
  </si>
  <si>
    <t>Деревянных Александр</t>
  </si>
  <si>
    <t>Гелдиев Роман</t>
  </si>
  <si>
    <t>Костяная Евгения</t>
  </si>
  <si>
    <t xml:space="preserve">Завьялов Валерий </t>
  </si>
  <si>
    <t>Геленджик</t>
  </si>
  <si>
    <t>Фёдорова Анна</t>
  </si>
  <si>
    <t>Корсакова Ольга</t>
  </si>
  <si>
    <t>Борисенко Анна</t>
  </si>
  <si>
    <t>Иванов Виталий</t>
  </si>
  <si>
    <t>Костецкая Галина</t>
  </si>
  <si>
    <t>Никончук Дмитрий</t>
  </si>
  <si>
    <t>Оленёв Александр</t>
  </si>
  <si>
    <t>Цепелева Татьяна</t>
  </si>
  <si>
    <t>Татьянц Дмитрий</t>
  </si>
  <si>
    <t>Помазан Геннадий</t>
  </si>
  <si>
    <t>Помазан Лидия</t>
  </si>
  <si>
    <t>Шустваль Евгений</t>
  </si>
  <si>
    <t>Поляков Алексей</t>
  </si>
  <si>
    <t>Полякова Оксана</t>
  </si>
  <si>
    <t>Савельева Лариса</t>
  </si>
  <si>
    <t>Малов Сергей</t>
  </si>
  <si>
    <t>Потапова Людмила</t>
  </si>
  <si>
    <t>Чугунов Андрей</t>
  </si>
  <si>
    <t>Капран Сергей</t>
  </si>
  <si>
    <t>Ставрополь</t>
  </si>
  <si>
    <t>Климанский Матвей</t>
  </si>
  <si>
    <t>Клименко Владимир</t>
  </si>
  <si>
    <t>Рыжов Игорь</t>
  </si>
  <si>
    <t>Шахты</t>
  </si>
  <si>
    <t>Уразметова Ирина</t>
  </si>
  <si>
    <t>Романова Елена</t>
  </si>
  <si>
    <t>Викторов Андрей</t>
  </si>
  <si>
    <t>Лукин Сергей</t>
  </si>
  <si>
    <t>Изместьев Алексей</t>
  </si>
  <si>
    <t>Пищанский Виктор</t>
  </si>
  <si>
    <t>Пищанская Наталия</t>
  </si>
  <si>
    <t>Зубова Наталья</t>
  </si>
  <si>
    <t>Ткаченко Алексей</t>
  </si>
  <si>
    <t>Ткаченко Анна</t>
  </si>
  <si>
    <t>Мусина Ева</t>
  </si>
  <si>
    <t>Дегтярёва Лариса</t>
  </si>
  <si>
    <t>Дегтярёва Мила</t>
  </si>
  <si>
    <t>Коржов Владимир</t>
  </si>
  <si>
    <t>Нечепуренко Семён</t>
  </si>
  <si>
    <t>Краснодар</t>
  </si>
  <si>
    <t>Нечепуренко Василий</t>
  </si>
  <si>
    <t>Аршавский Зиновий</t>
  </si>
  <si>
    <t>Возный Николай</t>
  </si>
  <si>
    <t>Самофал Халида</t>
  </si>
  <si>
    <t>Двуреченский Стас</t>
  </si>
  <si>
    <t>Мыльцева Ольга - мл</t>
  </si>
  <si>
    <t>Мыльцева Ольга - ст</t>
  </si>
  <si>
    <t>Уразметова</t>
  </si>
  <si>
    <t>Нечаев</t>
  </si>
  <si>
    <t>Возный</t>
  </si>
  <si>
    <t>Помазан</t>
  </si>
  <si>
    <t>Деревянных</t>
  </si>
  <si>
    <t>Викторов</t>
  </si>
  <si>
    <t>Акулова</t>
  </si>
  <si>
    <t>Федорова А.</t>
  </si>
  <si>
    <t>Фаст</t>
  </si>
  <si>
    <t>Борисенко А.</t>
  </si>
  <si>
    <t>Малов</t>
  </si>
  <si>
    <t>Аршавский</t>
  </si>
  <si>
    <t>Дегтярева</t>
  </si>
  <si>
    <t>Ткаченко</t>
  </si>
  <si>
    <t>Пищанский</t>
  </si>
  <si>
    <t>Поляков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</si>
</sst>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\+##;\-##;0"/>
    <numFmt numFmtId="169" formatCode="\+##;\-##"/>
  </numFmts>
  <fonts count="15" x14ac:knownFonts="1">
    <font>
      <sz val="11"/>
      <color theme="1"/>
      <name val="Calibri"/>
      <charset val="204"/>
      <scheme val="minor"/>
    </font>
    <font>
      <b/>
      <sz val="36"/>
      <color indexed="8"/>
      <name val="Cambria"/>
      <charset val="204"/>
      <scheme val="major"/>
    </font>
    <font>
      <b/>
      <sz val="14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b/>
      <sz val="24"/>
      <color indexed="8"/>
      <name val="Cambria"/>
      <charset val="204"/>
      <scheme val="major"/>
    </font>
    <font>
      <b/>
      <sz val="11"/>
      <color theme="1"/>
      <name val="Calibri"/>
      <charset val="204"/>
      <scheme val="minor"/>
    </font>
    <font>
      <sz val="18"/>
      <color theme="1"/>
      <name val="Calibri"/>
      <charset val="204"/>
      <scheme val="minor"/>
    </font>
    <font>
      <sz val="13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2"/>
      <color theme="0" tint="-0.1499679555650502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2"/>
      <color rgb="FF1A1A1A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/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8" fontId="4" fillId="0" borderId="19" xfId="0" applyNumberFormat="1" applyFont="1" applyBorder="1" applyAlignment="1">
      <alignment horizontal="center" vertical="center"/>
    </xf>
    <xf numFmtId="169" fontId="4" fillId="3" borderId="26" xfId="0" applyNumberFormat="1" applyFont="1" applyFill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168" fontId="4" fillId="0" borderId="27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8" fontId="4" fillId="0" borderId="26" xfId="0" applyNumberFormat="1" applyFont="1" applyBorder="1" applyAlignment="1">
      <alignment horizontal="center" vertical="center"/>
    </xf>
    <xf numFmtId="169" fontId="4" fillId="3" borderId="3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168" fontId="4" fillId="0" borderId="35" xfId="0" applyNumberFormat="1" applyFont="1" applyBorder="1" applyAlignment="1">
      <alignment horizontal="center" vertical="center"/>
    </xf>
    <xf numFmtId="168" fontId="4" fillId="0" borderId="36" xfId="0" applyNumberFormat="1" applyFont="1" applyBorder="1" applyAlignment="1">
      <alignment horizontal="center" vertical="center"/>
    </xf>
    <xf numFmtId="169" fontId="4" fillId="3" borderId="3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right" indent="1"/>
    </xf>
    <xf numFmtId="0" fontId="11" fillId="0" borderId="0" xfId="0" applyFont="1"/>
    <xf numFmtId="0" fontId="9" fillId="0" borderId="0" xfId="0" applyFont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68" fontId="3" fillId="0" borderId="19" xfId="0" applyNumberFormat="1" applyFont="1" applyBorder="1" applyAlignment="1">
      <alignment horizontal="center" vertical="center"/>
    </xf>
    <xf numFmtId="169" fontId="3" fillId="3" borderId="26" xfId="0" applyNumberFormat="1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8" fontId="3" fillId="0" borderId="2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8" fontId="3" fillId="0" borderId="26" xfId="0" applyNumberFormat="1" applyFont="1" applyBorder="1" applyAlignment="1">
      <alignment horizontal="center" vertical="center"/>
    </xf>
    <xf numFmtId="169" fontId="3" fillId="3" borderId="3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68" fontId="3" fillId="0" borderId="35" xfId="0" applyNumberFormat="1" applyFont="1" applyBorder="1" applyAlignment="1">
      <alignment horizontal="center" vertical="center"/>
    </xf>
    <xf numFmtId="168" fontId="3" fillId="0" borderId="36" xfId="0" applyNumberFormat="1" applyFont="1" applyBorder="1" applyAlignment="1">
      <alignment horizontal="center" vertical="center"/>
    </xf>
    <xf numFmtId="169" fontId="3" fillId="3" borderId="3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 indent="1"/>
    </xf>
    <xf numFmtId="0" fontId="3" fillId="0" borderId="16" xfId="0" applyFont="1" applyFill="1" applyBorder="1" applyAlignment="1">
      <alignment horizontal="left" vertical="center" wrapText="1" indent="1"/>
    </xf>
    <xf numFmtId="0" fontId="3" fillId="0" borderId="17" xfId="0" applyFont="1" applyFill="1" applyBorder="1" applyAlignment="1">
      <alignment horizontal="left" vertical="center" wrapText="1" indent="1"/>
    </xf>
    <xf numFmtId="0" fontId="3" fillId="0" borderId="23" xfId="0" applyFont="1" applyFill="1" applyBorder="1" applyAlignment="1">
      <alignment horizontal="left" vertical="center" wrapText="1" indent="1"/>
    </xf>
    <xf numFmtId="0" fontId="3" fillId="0" borderId="24" xfId="0" applyFont="1" applyFill="1" applyBorder="1" applyAlignment="1">
      <alignment horizontal="left" vertical="center" wrapText="1" indent="1"/>
    </xf>
    <xf numFmtId="0" fontId="3" fillId="0" borderId="25" xfId="0" applyFont="1" applyFill="1" applyBorder="1" applyAlignment="1">
      <alignment horizontal="left" vertical="center" wrapText="1" indent="1"/>
    </xf>
    <xf numFmtId="0" fontId="3" fillId="0" borderId="32" xfId="0" applyFont="1" applyFill="1" applyBorder="1" applyAlignment="1">
      <alignment horizontal="left" vertical="center" wrapText="1" indent="1"/>
    </xf>
    <xf numFmtId="0" fontId="3" fillId="0" borderId="33" xfId="0" applyFont="1" applyFill="1" applyBorder="1" applyAlignment="1">
      <alignment horizontal="left" vertical="center" wrapText="1" indent="1"/>
    </xf>
    <xf numFmtId="0" fontId="3" fillId="0" borderId="34" xfId="0" applyFont="1" applyFill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14" fillId="0" borderId="1" xfId="0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5"/>
  <sheetViews>
    <sheetView topLeftCell="A19" workbookViewId="0">
      <selection activeCell="C43" sqref="C43"/>
    </sheetView>
  </sheetViews>
  <sheetFormatPr defaultRowHeight="15" x14ac:dyDescent="0.25"/>
  <cols>
    <col min="3" max="3" width="32" customWidth="1"/>
    <col min="4" max="4" width="21.5703125" customWidth="1"/>
  </cols>
  <sheetData>
    <row r="3" spans="2:4" ht="15.75" x14ac:dyDescent="0.25">
      <c r="B3" s="115"/>
      <c r="C3" s="115"/>
      <c r="D3" s="115"/>
    </row>
    <row r="4" spans="2:4" ht="15.75" x14ac:dyDescent="0.25">
      <c r="B4" s="116">
        <v>1</v>
      </c>
      <c r="C4" s="115" t="s">
        <v>40</v>
      </c>
      <c r="D4" s="115" t="s">
        <v>41</v>
      </c>
    </row>
    <row r="5" spans="2:4" ht="15.75" x14ac:dyDescent="0.25">
      <c r="B5" s="116"/>
      <c r="C5" s="115" t="s">
        <v>42</v>
      </c>
      <c r="D5" s="115" t="s">
        <v>41</v>
      </c>
    </row>
    <row r="6" spans="2:4" ht="15.75" x14ac:dyDescent="0.25">
      <c r="B6" s="116"/>
      <c r="C6" s="115" t="s">
        <v>43</v>
      </c>
      <c r="D6" s="115" t="s">
        <v>41</v>
      </c>
    </row>
    <row r="7" spans="2:4" ht="15.75" x14ac:dyDescent="0.25">
      <c r="B7" s="116">
        <v>2</v>
      </c>
      <c r="C7" s="115" t="s">
        <v>44</v>
      </c>
      <c r="D7" s="115" t="s">
        <v>45</v>
      </c>
    </row>
    <row r="8" spans="2:4" ht="15.75" x14ac:dyDescent="0.25">
      <c r="B8" s="116"/>
      <c r="C8" s="115" t="s">
        <v>46</v>
      </c>
      <c r="D8" s="115" t="s">
        <v>45</v>
      </c>
    </row>
    <row r="9" spans="2:4" ht="15.75" x14ac:dyDescent="0.25">
      <c r="B9" s="116"/>
      <c r="C9" s="115" t="s">
        <v>47</v>
      </c>
      <c r="D9" s="115" t="s">
        <v>45</v>
      </c>
    </row>
    <row r="10" spans="2:4" ht="15.75" x14ac:dyDescent="0.25">
      <c r="B10" s="116">
        <v>3</v>
      </c>
      <c r="C10" s="115" t="s">
        <v>48</v>
      </c>
      <c r="D10" s="115" t="s">
        <v>49</v>
      </c>
    </row>
    <row r="11" spans="2:4" ht="15.75" x14ac:dyDescent="0.25">
      <c r="B11" s="116"/>
      <c r="C11" s="115" t="s">
        <v>50</v>
      </c>
      <c r="D11" s="115" t="s">
        <v>51</v>
      </c>
    </row>
    <row r="12" spans="2:4" ht="15.75" x14ac:dyDescent="0.25">
      <c r="B12" s="116"/>
      <c r="C12" s="115" t="s">
        <v>52</v>
      </c>
      <c r="D12" s="115" t="s">
        <v>51</v>
      </c>
    </row>
    <row r="13" spans="2:4" ht="15.75" x14ac:dyDescent="0.25">
      <c r="B13" s="116">
        <v>4</v>
      </c>
      <c r="C13" s="115" t="s">
        <v>53</v>
      </c>
      <c r="D13" s="115" t="s">
        <v>54</v>
      </c>
    </row>
    <row r="14" spans="2:4" ht="15.75" x14ac:dyDescent="0.25">
      <c r="B14" s="116"/>
      <c r="C14" s="115" t="s">
        <v>55</v>
      </c>
      <c r="D14" s="115" t="s">
        <v>54</v>
      </c>
    </row>
    <row r="15" spans="2:4" ht="15.75" x14ac:dyDescent="0.25">
      <c r="B15" s="116"/>
      <c r="C15" s="115" t="s">
        <v>56</v>
      </c>
      <c r="D15" s="115" t="s">
        <v>57</v>
      </c>
    </row>
    <row r="16" spans="2:4" ht="15.75" x14ac:dyDescent="0.25">
      <c r="B16" s="116">
        <v>5</v>
      </c>
      <c r="C16" s="115" t="s">
        <v>58</v>
      </c>
      <c r="D16" s="115" t="s">
        <v>51</v>
      </c>
    </row>
    <row r="17" spans="2:4" ht="15.75" x14ac:dyDescent="0.25">
      <c r="B17" s="116"/>
      <c r="C17" s="115" t="s">
        <v>59</v>
      </c>
      <c r="D17" s="115" t="s">
        <v>57</v>
      </c>
    </row>
    <row r="18" spans="2:4" ht="31.5" x14ac:dyDescent="0.25">
      <c r="B18" s="116"/>
      <c r="C18" s="115" t="s">
        <v>60</v>
      </c>
      <c r="D18" s="115" t="s">
        <v>61</v>
      </c>
    </row>
    <row r="19" spans="2:4" ht="15.75" x14ac:dyDescent="0.25">
      <c r="B19" s="116">
        <v>6</v>
      </c>
      <c r="C19" s="115" t="s">
        <v>62</v>
      </c>
      <c r="D19" s="115" t="s">
        <v>45</v>
      </c>
    </row>
    <row r="20" spans="2:4" ht="15.75" x14ac:dyDescent="0.25">
      <c r="B20" s="116"/>
      <c r="C20" s="115" t="s">
        <v>63</v>
      </c>
      <c r="D20" s="115" t="s">
        <v>54</v>
      </c>
    </row>
    <row r="21" spans="2:4" ht="15.75" x14ac:dyDescent="0.25">
      <c r="B21" s="116"/>
      <c r="C21" s="115" t="s">
        <v>64</v>
      </c>
      <c r="D21" s="115" t="s">
        <v>45</v>
      </c>
    </row>
    <row r="22" spans="2:4" ht="15.75" x14ac:dyDescent="0.25">
      <c r="B22" s="116">
        <v>7</v>
      </c>
      <c r="C22" s="115" t="s">
        <v>65</v>
      </c>
      <c r="D22" s="115" t="s">
        <v>54</v>
      </c>
    </row>
    <row r="23" spans="2:4" ht="15.75" x14ac:dyDescent="0.25">
      <c r="B23" s="116"/>
      <c r="C23" s="115" t="s">
        <v>66</v>
      </c>
      <c r="D23" s="115" t="s">
        <v>54</v>
      </c>
    </row>
    <row r="24" spans="2:4" ht="15.75" x14ac:dyDescent="0.25">
      <c r="B24" s="116"/>
      <c r="C24" s="115" t="s">
        <v>67</v>
      </c>
      <c r="D24" s="115" t="s">
        <v>54</v>
      </c>
    </row>
    <row r="25" spans="2:4" ht="15.75" x14ac:dyDescent="0.25">
      <c r="B25" s="116">
        <v>8</v>
      </c>
      <c r="C25" s="115" t="s">
        <v>68</v>
      </c>
      <c r="D25" s="115" t="s">
        <v>54</v>
      </c>
    </row>
    <row r="26" spans="2:4" ht="15.75" x14ac:dyDescent="0.25">
      <c r="B26" s="116"/>
      <c r="C26" s="115" t="s">
        <v>69</v>
      </c>
      <c r="D26" s="115" t="s">
        <v>54</v>
      </c>
    </row>
    <row r="27" spans="2:4" ht="15.75" x14ac:dyDescent="0.25">
      <c r="B27" s="116"/>
      <c r="C27" s="115" t="s">
        <v>70</v>
      </c>
      <c r="D27" s="115" t="s">
        <v>54</v>
      </c>
    </row>
    <row r="28" spans="2:4" ht="31.5" x14ac:dyDescent="0.25">
      <c r="B28" s="116">
        <v>9</v>
      </c>
      <c r="C28" s="115" t="s">
        <v>71</v>
      </c>
      <c r="D28" s="115" t="s">
        <v>45</v>
      </c>
    </row>
    <row r="29" spans="2:4" ht="15.75" x14ac:dyDescent="0.25">
      <c r="B29" s="116"/>
      <c r="C29" s="115" t="s">
        <v>72</v>
      </c>
      <c r="D29" s="115" t="s">
        <v>45</v>
      </c>
    </row>
    <row r="30" spans="2:4" ht="15.75" x14ac:dyDescent="0.25">
      <c r="B30" s="116"/>
      <c r="C30" s="115" t="s">
        <v>73</v>
      </c>
      <c r="D30" s="115" t="s">
        <v>45</v>
      </c>
    </row>
    <row r="31" spans="2:4" ht="15.75" x14ac:dyDescent="0.25">
      <c r="B31" s="115"/>
      <c r="C31" s="115" t="s">
        <v>74</v>
      </c>
      <c r="D31" s="115" t="s">
        <v>75</v>
      </c>
    </row>
    <row r="32" spans="2:4" ht="15.75" x14ac:dyDescent="0.25">
      <c r="B32" s="115">
        <v>10</v>
      </c>
      <c r="C32" s="115" t="s">
        <v>76</v>
      </c>
      <c r="D32" s="115" t="s">
        <v>57</v>
      </c>
    </row>
    <row r="33" spans="2:4" ht="15.75" x14ac:dyDescent="0.25">
      <c r="B33" s="117"/>
      <c r="C33" s="115" t="s">
        <v>77</v>
      </c>
      <c r="D33" s="115" t="s">
        <v>75</v>
      </c>
    </row>
    <row r="34" spans="2:4" ht="15.75" x14ac:dyDescent="0.25">
      <c r="B34" s="116">
        <v>11</v>
      </c>
      <c r="C34" s="115" t="s">
        <v>78</v>
      </c>
      <c r="D34" s="115" t="s">
        <v>54</v>
      </c>
    </row>
    <row r="35" spans="2:4" ht="15.75" x14ac:dyDescent="0.25">
      <c r="B35" s="116"/>
      <c r="C35" s="115" t="s">
        <v>79</v>
      </c>
      <c r="D35" s="115" t="s">
        <v>54</v>
      </c>
    </row>
    <row r="36" spans="2:4" ht="15.75" x14ac:dyDescent="0.25">
      <c r="B36" s="116"/>
      <c r="C36" s="115" t="s">
        <v>80</v>
      </c>
      <c r="D36" s="115" t="s">
        <v>54</v>
      </c>
    </row>
    <row r="37" spans="2:4" ht="15.75" x14ac:dyDescent="0.25">
      <c r="B37" s="116">
        <v>12</v>
      </c>
      <c r="C37" s="115" t="s">
        <v>81</v>
      </c>
      <c r="D37" s="115" t="s">
        <v>54</v>
      </c>
    </row>
    <row r="38" spans="2:4" ht="15.75" x14ac:dyDescent="0.25">
      <c r="B38" s="116"/>
      <c r="C38" s="115" t="s">
        <v>82</v>
      </c>
      <c r="D38" s="115" t="s">
        <v>54</v>
      </c>
    </row>
    <row r="39" spans="2:4" ht="15.75" x14ac:dyDescent="0.25">
      <c r="B39" s="116"/>
      <c r="C39" s="115" t="s">
        <v>83</v>
      </c>
      <c r="D39" s="115" t="s">
        <v>57</v>
      </c>
    </row>
    <row r="40" spans="2:4" ht="15.75" x14ac:dyDescent="0.25">
      <c r="B40" s="116">
        <v>13</v>
      </c>
      <c r="C40" s="115" t="s">
        <v>84</v>
      </c>
      <c r="D40" s="115" t="s">
        <v>75</v>
      </c>
    </row>
    <row r="41" spans="2:4" ht="15.75" x14ac:dyDescent="0.25">
      <c r="B41" s="116"/>
      <c r="C41" s="115" t="s">
        <v>121</v>
      </c>
      <c r="D41" s="115" t="s">
        <v>75</v>
      </c>
    </row>
    <row r="42" spans="2:4" ht="15.75" x14ac:dyDescent="0.25">
      <c r="B42" s="116"/>
      <c r="C42" s="115" t="s">
        <v>122</v>
      </c>
      <c r="D42" s="115" t="s">
        <v>75</v>
      </c>
    </row>
    <row r="43" spans="2:4" ht="15.75" x14ac:dyDescent="0.25">
      <c r="B43" s="116">
        <v>14</v>
      </c>
      <c r="C43" s="115" t="s">
        <v>85</v>
      </c>
      <c r="D43" s="115" t="s">
        <v>45</v>
      </c>
    </row>
    <row r="44" spans="2:4" ht="15.75" x14ac:dyDescent="0.25">
      <c r="B44" s="116"/>
      <c r="C44" s="115" t="s">
        <v>86</v>
      </c>
      <c r="D44" s="115" t="s">
        <v>45</v>
      </c>
    </row>
    <row r="45" spans="2:4" ht="15.75" x14ac:dyDescent="0.25">
      <c r="B45" s="116"/>
      <c r="C45" s="115" t="s">
        <v>87</v>
      </c>
      <c r="D45" s="115" t="s">
        <v>45</v>
      </c>
    </row>
    <row r="46" spans="2:4" ht="15.75" x14ac:dyDescent="0.25">
      <c r="B46" s="116">
        <v>15</v>
      </c>
      <c r="C46" s="115" t="s">
        <v>88</v>
      </c>
      <c r="D46" s="115" t="s">
        <v>51</v>
      </c>
    </row>
    <row r="47" spans="2:4" ht="15.75" x14ac:dyDescent="0.25">
      <c r="B47" s="116"/>
      <c r="C47" s="115" t="s">
        <v>89</v>
      </c>
      <c r="D47" s="115" t="s">
        <v>51</v>
      </c>
    </row>
    <row r="48" spans="2:4" ht="15.75" x14ac:dyDescent="0.25">
      <c r="B48" s="116"/>
      <c r="C48" s="115" t="s">
        <v>90</v>
      </c>
      <c r="D48" s="115" t="s">
        <v>57</v>
      </c>
    </row>
    <row r="49" spans="2:4" ht="15.75" x14ac:dyDescent="0.25">
      <c r="B49" s="116">
        <v>16</v>
      </c>
      <c r="C49" s="115" t="s">
        <v>91</v>
      </c>
      <c r="D49" s="115" t="s">
        <v>57</v>
      </c>
    </row>
    <row r="50" spans="2:4" ht="15.75" x14ac:dyDescent="0.25">
      <c r="B50" s="116"/>
      <c r="C50" s="115" t="s">
        <v>92</v>
      </c>
      <c r="D50" s="115" t="s">
        <v>49</v>
      </c>
    </row>
    <row r="51" spans="2:4" ht="15.75" x14ac:dyDescent="0.25">
      <c r="B51" s="116"/>
      <c r="C51" s="115" t="s">
        <v>93</v>
      </c>
      <c r="D51" s="115" t="s">
        <v>57</v>
      </c>
    </row>
    <row r="52" spans="2:4" ht="15.75" x14ac:dyDescent="0.25">
      <c r="B52" s="116">
        <v>17</v>
      </c>
      <c r="C52" s="115" t="s">
        <v>94</v>
      </c>
      <c r="D52" s="115" t="s">
        <v>95</v>
      </c>
    </row>
    <row r="53" spans="2:4" ht="15.75" x14ac:dyDescent="0.25">
      <c r="B53" s="116"/>
      <c r="C53" s="115" t="s">
        <v>96</v>
      </c>
      <c r="D53" s="115" t="s">
        <v>45</v>
      </c>
    </row>
    <row r="54" spans="2:4" ht="15.75" x14ac:dyDescent="0.25">
      <c r="B54" s="116"/>
      <c r="C54" s="115" t="s">
        <v>97</v>
      </c>
      <c r="D54" s="115" t="s">
        <v>45</v>
      </c>
    </row>
    <row r="55" spans="2:4" ht="15.75" x14ac:dyDescent="0.25">
      <c r="B55" s="116">
        <v>18</v>
      </c>
      <c r="C55" s="115" t="s">
        <v>98</v>
      </c>
      <c r="D55" s="115" t="s">
        <v>99</v>
      </c>
    </row>
    <row r="56" spans="2:4" ht="15.75" x14ac:dyDescent="0.25">
      <c r="B56" s="116"/>
      <c r="C56" s="115" t="s">
        <v>100</v>
      </c>
      <c r="D56" s="115" t="s">
        <v>57</v>
      </c>
    </row>
    <row r="57" spans="2:4" ht="15.75" x14ac:dyDescent="0.25">
      <c r="B57" s="116"/>
      <c r="C57" s="115" t="s">
        <v>101</v>
      </c>
      <c r="D57" s="115" t="s">
        <v>57</v>
      </c>
    </row>
    <row r="58" spans="2:4" ht="15.75" x14ac:dyDescent="0.25">
      <c r="B58" s="116">
        <v>19</v>
      </c>
      <c r="C58" s="115" t="s">
        <v>102</v>
      </c>
      <c r="D58" s="115" t="s">
        <v>57</v>
      </c>
    </row>
    <row r="59" spans="2:4" ht="15.75" x14ac:dyDescent="0.25">
      <c r="B59" s="116"/>
      <c r="C59" s="115" t="s">
        <v>103</v>
      </c>
      <c r="D59" s="115" t="s">
        <v>57</v>
      </c>
    </row>
    <row r="60" spans="2:4" ht="15.75" x14ac:dyDescent="0.25">
      <c r="B60" s="116"/>
      <c r="C60" s="115" t="s">
        <v>104</v>
      </c>
      <c r="D60" s="115" t="s">
        <v>57</v>
      </c>
    </row>
    <row r="61" spans="2:4" ht="15.75" x14ac:dyDescent="0.25">
      <c r="B61" s="116">
        <v>20</v>
      </c>
      <c r="C61" s="115" t="s">
        <v>105</v>
      </c>
      <c r="D61" s="115" t="s">
        <v>75</v>
      </c>
    </row>
    <row r="62" spans="2:4" ht="15.75" x14ac:dyDescent="0.25">
      <c r="B62" s="116"/>
      <c r="C62" s="115" t="s">
        <v>106</v>
      </c>
      <c r="D62" s="115" t="s">
        <v>75</v>
      </c>
    </row>
    <row r="63" spans="2:4" ht="15.75" x14ac:dyDescent="0.25">
      <c r="B63" s="116"/>
      <c r="C63" s="115" t="s">
        <v>107</v>
      </c>
      <c r="D63" s="115" t="s">
        <v>51</v>
      </c>
    </row>
    <row r="64" spans="2:4" ht="15.75" x14ac:dyDescent="0.25">
      <c r="B64" s="116">
        <v>21</v>
      </c>
      <c r="C64" s="115" t="s">
        <v>108</v>
      </c>
      <c r="D64" s="115" t="s">
        <v>49</v>
      </c>
    </row>
    <row r="65" spans="2:4" ht="15.75" x14ac:dyDescent="0.25">
      <c r="B65" s="116"/>
      <c r="C65" s="115" t="s">
        <v>109</v>
      </c>
      <c r="D65" s="115" t="s">
        <v>49</v>
      </c>
    </row>
    <row r="66" spans="2:4" ht="15.75" x14ac:dyDescent="0.25">
      <c r="B66" s="116"/>
      <c r="C66" s="115" t="s">
        <v>110</v>
      </c>
      <c r="D66" s="115" t="s">
        <v>57</v>
      </c>
    </row>
    <row r="67" spans="2:4" ht="15.75" x14ac:dyDescent="0.25">
      <c r="B67" s="116">
        <v>22</v>
      </c>
      <c r="C67" s="115" t="s">
        <v>111</v>
      </c>
      <c r="D67" s="115" t="s">
        <v>75</v>
      </c>
    </row>
    <row r="68" spans="2:4" ht="15.75" x14ac:dyDescent="0.25">
      <c r="B68" s="116"/>
      <c r="C68" s="115" t="s">
        <v>112</v>
      </c>
      <c r="D68" s="115" t="s">
        <v>75</v>
      </c>
    </row>
    <row r="69" spans="2:4" ht="15.75" x14ac:dyDescent="0.25">
      <c r="B69" s="116"/>
      <c r="C69" s="115" t="s">
        <v>113</v>
      </c>
      <c r="D69" s="115" t="s">
        <v>57</v>
      </c>
    </row>
    <row r="70" spans="2:4" ht="15.75" x14ac:dyDescent="0.25">
      <c r="B70" s="116">
        <v>23</v>
      </c>
      <c r="C70" s="115" t="s">
        <v>114</v>
      </c>
      <c r="D70" s="115" t="s">
        <v>115</v>
      </c>
    </row>
    <row r="71" spans="2:4" ht="31.5" x14ac:dyDescent="0.25">
      <c r="B71" s="116"/>
      <c r="C71" s="115" t="s">
        <v>116</v>
      </c>
      <c r="D71" s="115" t="s">
        <v>115</v>
      </c>
    </row>
    <row r="72" spans="2:4" ht="15.75" x14ac:dyDescent="0.25">
      <c r="B72" s="116"/>
      <c r="C72" s="115" t="s">
        <v>117</v>
      </c>
      <c r="D72" s="115" t="s">
        <v>115</v>
      </c>
    </row>
    <row r="73" spans="2:4" ht="15.75" x14ac:dyDescent="0.25">
      <c r="B73" s="116">
        <v>24</v>
      </c>
      <c r="C73" s="115" t="s">
        <v>118</v>
      </c>
      <c r="D73" s="115" t="s">
        <v>54</v>
      </c>
    </row>
    <row r="74" spans="2:4" ht="15.75" x14ac:dyDescent="0.25">
      <c r="B74" s="116"/>
      <c r="C74" s="115" t="s">
        <v>119</v>
      </c>
      <c r="D74" s="115" t="s">
        <v>54</v>
      </c>
    </row>
    <row r="75" spans="2:4" ht="15.75" x14ac:dyDescent="0.25">
      <c r="B75" s="116"/>
      <c r="C75" s="115" t="s">
        <v>120</v>
      </c>
      <c r="D75" s="115" t="s">
        <v>54</v>
      </c>
    </row>
  </sheetData>
  <mergeCells count="23">
    <mergeCell ref="B61:B63"/>
    <mergeCell ref="B64:B66"/>
    <mergeCell ref="B67:B69"/>
    <mergeCell ref="B70:B72"/>
    <mergeCell ref="B73:B75"/>
    <mergeCell ref="B43:B45"/>
    <mergeCell ref="B46:B48"/>
    <mergeCell ref="B49:B51"/>
    <mergeCell ref="B52:B54"/>
    <mergeCell ref="B55:B57"/>
    <mergeCell ref="B58:B60"/>
    <mergeCell ref="B22:B24"/>
    <mergeCell ref="B25:B27"/>
    <mergeCell ref="B28:B30"/>
    <mergeCell ref="B34:B36"/>
    <mergeCell ref="B37:B39"/>
    <mergeCell ref="B40:B42"/>
    <mergeCell ref="B4:B6"/>
    <mergeCell ref="B7:B9"/>
    <mergeCell ref="B10:B12"/>
    <mergeCell ref="B13:B15"/>
    <mergeCell ref="B16:B18"/>
    <mergeCell ref="B19:B2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ColWidth="9" defaultRowHeight="15" x14ac:dyDescent="0.25"/>
  <cols>
    <col min="9" max="10" width="9.140625" style="1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1" t="e">
        <f>#REF!&amp;#REF!</f>
        <v>#REF!</v>
      </c>
      <c r="J24" s="1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1" t="e">
        <f>#REF!&amp;#REF!</f>
        <v>#REF!</v>
      </c>
      <c r="J25" s="1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1" t="e">
        <f>#REF!&amp;#REF!</f>
        <v>#REF!</v>
      </c>
      <c r="J26" s="1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1" t="e">
        <f>#REF!&amp;#REF!</f>
        <v>#REF!</v>
      </c>
      <c r="J27" s="1" t="e">
        <f>#REF!&amp;#REF!</f>
        <v>#REF!</v>
      </c>
    </row>
    <row r="28" spans="9:28" x14ac:dyDescent="0.25">
      <c r="I28" s="1" t="e">
        <f>#REF!&amp;#REF!</f>
        <v>#REF!</v>
      </c>
      <c r="J28" s="1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1" t="e">
        <f>#REF!&amp;#REF!</f>
        <v>#REF!</v>
      </c>
      <c r="J30" s="1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1" t="e">
        <f>#REF!&amp;#REF!</f>
        <v>#REF!</v>
      </c>
      <c r="J31" s="1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1" t="e">
        <f>#REF!&amp;#REF!</f>
        <v>#REF!</v>
      </c>
      <c r="J32" s="1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1" t="e">
        <f>#REF!&amp;#REF!</f>
        <v>#REF!</v>
      </c>
      <c r="J33" s="1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1" t="e">
        <f>#REF!&amp;#REF!</f>
        <v>#REF!</v>
      </c>
      <c r="J34" s="1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1" t="e">
        <f>#REF!&amp;#REF!</f>
        <v>#REF!</v>
      </c>
      <c r="J36" s="1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1" t="e">
        <f>#REF!&amp;#REF!</f>
        <v>#REF!</v>
      </c>
      <c r="J37" s="1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1" t="e">
        <f>#REF!&amp;#REF!</f>
        <v>#REF!</v>
      </c>
      <c r="J38" s="1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1" t="e">
        <f>#REF!&amp;#REF!</f>
        <v>#REF!</v>
      </c>
      <c r="J39" s="1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1" t="e">
        <f>#REF!&amp;#REF!</f>
        <v>#REF!</v>
      </c>
      <c r="J40" s="1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1" t="e">
        <f>#REF!&amp;#REF!</f>
        <v>#REF!</v>
      </c>
      <c r="J42" s="1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1" t="e">
        <f>#REF!&amp;#REF!</f>
        <v>#REF!</v>
      </c>
      <c r="J43" s="1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1" t="e">
        <f>#REF!&amp;#REF!</f>
        <v>#REF!</v>
      </c>
      <c r="J44" s="1" t="e">
        <f>#REF!&amp;#REF!</f>
        <v>#REF!</v>
      </c>
    </row>
    <row r="45" spans="9:19" x14ac:dyDescent="0.25">
      <c r="I45" s="1" t="e">
        <f>#REF!&amp;#REF!</f>
        <v>#REF!</v>
      </c>
      <c r="J45" s="1" t="e">
        <f>#REF!&amp;#REF!</f>
        <v>#REF!</v>
      </c>
    </row>
    <row r="46" spans="9:19" x14ac:dyDescent="0.25">
      <c r="I46" s="1" t="e">
        <f>#REF!&amp;#REF!</f>
        <v>#REF!</v>
      </c>
      <c r="J46" s="1" t="e">
        <f>#REF!&amp;#REF!</f>
        <v>#REF!</v>
      </c>
    </row>
    <row r="48" spans="9:19" x14ac:dyDescent="0.25">
      <c r="I48" s="1" t="e">
        <f>#REF!&amp;#REF!</f>
        <v>#REF!</v>
      </c>
      <c r="J48" s="1" t="e">
        <f>#REF!&amp;#REF!</f>
        <v>#REF!</v>
      </c>
    </row>
    <row r="49" spans="9:10" x14ac:dyDescent="0.25">
      <c r="I49" s="1" t="e">
        <f>#REF!&amp;#REF!</f>
        <v>#REF!</v>
      </c>
      <c r="J49" s="1" t="e">
        <f>#REF!&amp;#REF!</f>
        <v>#REF!</v>
      </c>
    </row>
    <row r="50" spans="9:10" x14ac:dyDescent="0.25">
      <c r="I50" s="1" t="e">
        <f>#REF!&amp;#REF!</f>
        <v>#REF!</v>
      </c>
      <c r="J50" s="1" t="e">
        <f>#REF!&amp;#REF!</f>
        <v>#REF!</v>
      </c>
    </row>
    <row r="51" spans="9:10" x14ac:dyDescent="0.25">
      <c r="I51" s="1" t="e">
        <f>#REF!&amp;#REF!</f>
        <v>#REF!</v>
      </c>
      <c r="J51" s="1" t="e">
        <f>#REF!&amp;#REF!</f>
        <v>#REF!</v>
      </c>
    </row>
    <row r="52" spans="9:10" x14ac:dyDescent="0.25">
      <c r="I52" s="1" t="e">
        <f>#REF!&amp;#REF!</f>
        <v>#REF!</v>
      </c>
      <c r="J52" s="1" t="e">
        <f>#REF!&amp;#REF!</f>
        <v>#REF!</v>
      </c>
    </row>
    <row r="54" spans="9:10" x14ac:dyDescent="0.25">
      <c r="I54" s="1" t="e">
        <f>#REF!&amp;#REF!</f>
        <v>#REF!</v>
      </c>
      <c r="J54" s="1" t="e">
        <f>#REF!&amp;#REF!</f>
        <v>#REF!</v>
      </c>
    </row>
    <row r="55" spans="9:10" x14ac:dyDescent="0.25">
      <c r="I55" s="1" t="e">
        <f>#REF!&amp;#REF!</f>
        <v>#REF!</v>
      </c>
      <c r="J55" s="1" t="e">
        <f>#REF!&amp;#REF!</f>
        <v>#REF!</v>
      </c>
    </row>
    <row r="56" spans="9:10" x14ac:dyDescent="0.25">
      <c r="I56" s="1" t="e">
        <f>#REF!&amp;#REF!</f>
        <v>#REF!</v>
      </c>
      <c r="J56" s="1" t="e">
        <f>#REF!&amp;#REF!</f>
        <v>#REF!</v>
      </c>
    </row>
    <row r="57" spans="9:10" x14ac:dyDescent="0.25">
      <c r="I57" s="1" t="e">
        <f>#REF!&amp;#REF!</f>
        <v>#REF!</v>
      </c>
      <c r="J57" s="1" t="e">
        <f>#REF!&amp;#REF!</f>
        <v>#REF!</v>
      </c>
    </row>
    <row r="58" spans="9:10" x14ac:dyDescent="0.25">
      <c r="I58" s="1" t="e">
        <f>#REF!&amp;#REF!</f>
        <v>#REF!</v>
      </c>
      <c r="J58" s="1" t="e">
        <f>#REF!&amp;#REF!</f>
        <v>#REF!</v>
      </c>
    </row>
    <row r="60" spans="9:10" x14ac:dyDescent="0.25">
      <c r="I60" s="1" t="e">
        <f>#REF!&amp;#REF!</f>
        <v>#REF!</v>
      </c>
      <c r="J60" s="1" t="e">
        <f>#REF!&amp;#REF!</f>
        <v>#REF!</v>
      </c>
    </row>
    <row r="61" spans="9:10" x14ac:dyDescent="0.25">
      <c r="I61" s="1" t="e">
        <f>#REF!&amp;#REF!</f>
        <v>#REF!</v>
      </c>
      <c r="J61" s="1" t="e">
        <f>#REF!&amp;#REF!</f>
        <v>#REF!</v>
      </c>
    </row>
    <row r="62" spans="9:10" x14ac:dyDescent="0.25">
      <c r="I62" s="1" t="e">
        <f>#REF!&amp;#REF!</f>
        <v>#REF!</v>
      </c>
      <c r="J62" s="1" t="e">
        <f>#REF!&amp;#REF!</f>
        <v>#REF!</v>
      </c>
    </row>
    <row r="63" spans="9:10" x14ac:dyDescent="0.25">
      <c r="I63" s="1" t="e">
        <f>#REF!&amp;#REF!</f>
        <v>#REF!</v>
      </c>
      <c r="J63" s="1" t="e">
        <f>#REF!&amp;#REF!</f>
        <v>#REF!</v>
      </c>
    </row>
    <row r="67" spans="12:12" x14ac:dyDescent="0.25">
      <c r="L67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N14" sqref="N14:N15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4" ht="38.25" customHeight="1" x14ac:dyDescent="0.25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M1"/>
    </row>
    <row r="2" spans="2:14" x14ac:dyDescent="0.25">
      <c r="M2"/>
    </row>
    <row r="3" spans="2:14" ht="30" customHeight="1" x14ac:dyDescent="0.25">
      <c r="B3" s="61"/>
      <c r="C3" s="67" t="s">
        <v>1</v>
      </c>
      <c r="D3" s="68"/>
      <c r="E3" s="69"/>
      <c r="F3" s="62">
        <v>1</v>
      </c>
      <c r="G3" s="62">
        <v>2</v>
      </c>
      <c r="H3" s="62">
        <v>3</v>
      </c>
      <c r="I3" s="63">
        <v>4</v>
      </c>
      <c r="J3" s="63">
        <v>5</v>
      </c>
      <c r="K3" s="63">
        <v>6</v>
      </c>
      <c r="L3" s="64" t="s">
        <v>2</v>
      </c>
      <c r="M3" s="62" t="s">
        <v>3</v>
      </c>
      <c r="N3" s="65" t="s">
        <v>4</v>
      </c>
    </row>
    <row r="4" spans="2:14" ht="24" customHeight="1" x14ac:dyDescent="0.25">
      <c r="B4" s="75">
        <v>1</v>
      </c>
      <c r="C4" s="86" t="s">
        <v>5</v>
      </c>
      <c r="D4" s="87"/>
      <c r="E4" s="88"/>
      <c r="F4" s="45" t="s">
        <v>6</v>
      </c>
      <c r="G4" s="46" t="str">
        <f ca="1">INDIRECT(ADDRESS(27,6))&amp;":"&amp;INDIRECT(ADDRESS(27,7))</f>
        <v>9:11</v>
      </c>
      <c r="H4" s="46" t="str">
        <f ca="1">INDIRECT(ADDRESS(31,7))&amp;":"&amp;INDIRECT(ADDRESS(31,6))</f>
        <v>6:7</v>
      </c>
      <c r="I4" s="46" t="str">
        <f ca="1">INDIRECT(ADDRESS(36,6))&amp;":"&amp;INDIRECT(ADDRESS(36,7))</f>
        <v>8:5</v>
      </c>
      <c r="J4" s="46" t="str">
        <f ca="1">INDIRECT(ADDRESS(42,7))&amp;":"&amp;INDIRECT(ADDRESS(42,6))</f>
        <v>1:13</v>
      </c>
      <c r="K4" s="47" t="str">
        <f ca="1">INDIRECT(ADDRESS(20,6))&amp;":"&amp;INDIRECT(ADDRESS(20,7))</f>
        <v>13:2</v>
      </c>
      <c r="L4" s="79">
        <f t="shared" ref="L4:L8" ca="1" si="0">IF(COUNT(F5:K5)=0,"",COUNTIF(F5:K5,"&gt;0")+0.5*COUNTIF(F5:K5,0))</f>
        <v>2</v>
      </c>
      <c r="M4" s="48"/>
      <c r="N4" s="82">
        <v>5</v>
      </c>
    </row>
    <row r="5" spans="2:14" ht="24" customHeight="1" x14ac:dyDescent="0.25">
      <c r="B5" s="76"/>
      <c r="C5" s="89"/>
      <c r="D5" s="90"/>
      <c r="E5" s="91"/>
      <c r="F5" s="49" t="s">
        <v>6</v>
      </c>
      <c r="G5" s="50">
        <f ca="1">IF(LEN(INDIRECT(ADDRESS(ROW()-1,COLUMN())))=1,"",INDIRECT(ADDRESS(27,6))-INDIRECT(ADDRESS(27,7)))</f>
        <v>-2</v>
      </c>
      <c r="H5" s="50">
        <f ca="1">IF(LEN(INDIRECT(ADDRESS(ROW()-1,COLUMN())))=1,"",INDIRECT(ADDRESS(31,7))-INDIRECT(ADDRESS(31,6)))</f>
        <v>-1</v>
      </c>
      <c r="I5" s="50">
        <f ca="1">IF(LEN(INDIRECT(ADDRESS(ROW()-1,COLUMN())))=1,"",INDIRECT(ADDRESS(36,6))-INDIRECT(ADDRESS(36,7)))</f>
        <v>3</v>
      </c>
      <c r="J5" s="50">
        <f ca="1">IF(LEN(INDIRECT(ADDRESS(ROW()-1,COLUMN())))=1,"",INDIRECT(ADDRESS(42,7))-INDIRECT(ADDRESS(42,6)))</f>
        <v>-12</v>
      </c>
      <c r="K5" s="51">
        <f ca="1">IF(LEN(INDIRECT(ADDRESS(ROW()-1,COLUMN())))=1,"",INDIRECT(ADDRESS(20,6))-INDIRECT(ADDRESS(20,7)))</f>
        <v>11</v>
      </c>
      <c r="L5" s="80"/>
      <c r="M5" s="50">
        <f t="shared" ref="M5:M9" ca="1" si="1">IF(COUNT(F5:K5)=0,"",SUM(F5:K5))</f>
        <v>-1</v>
      </c>
      <c r="N5" s="83"/>
    </row>
    <row r="6" spans="2:14" ht="24" customHeight="1" x14ac:dyDescent="0.25">
      <c r="B6" s="77">
        <v>2</v>
      </c>
      <c r="C6" s="89" t="s">
        <v>7</v>
      </c>
      <c r="D6" s="90"/>
      <c r="E6" s="91"/>
      <c r="F6" s="52" t="str">
        <f ca="1">INDIRECT(ADDRESS(27,7))&amp;":"&amp;INDIRECT(ADDRESS(27,6))</f>
        <v>11:9</v>
      </c>
      <c r="G6" s="53" t="s">
        <v>6</v>
      </c>
      <c r="H6" s="5" t="str">
        <f ca="1">INDIRECT(ADDRESS(37,6))&amp;":"&amp;INDIRECT(ADDRESS(37,7))</f>
        <v>5:4</v>
      </c>
      <c r="I6" s="5" t="str">
        <f ca="1">INDIRECT(ADDRESS(41,7))&amp;":"&amp;INDIRECT(ADDRESS(41,6))</f>
        <v>7:9</v>
      </c>
      <c r="J6" s="5" t="str">
        <f ca="1">INDIRECT(ADDRESS(21,6))&amp;":"&amp;INDIRECT(ADDRESS(21,7))</f>
        <v>10:6</v>
      </c>
      <c r="K6" s="54" t="str">
        <f ca="1">INDIRECT(ADDRESS(30,6))&amp;":"&amp;INDIRECT(ADDRESS(30,7))</f>
        <v>12:10</v>
      </c>
      <c r="L6" s="80">
        <f t="shared" ca="1" si="0"/>
        <v>4</v>
      </c>
      <c r="M6" s="50"/>
      <c r="N6" s="84">
        <v>2</v>
      </c>
    </row>
    <row r="7" spans="2:14" ht="24" customHeight="1" x14ac:dyDescent="0.25">
      <c r="B7" s="76"/>
      <c r="C7" s="89"/>
      <c r="D7" s="90"/>
      <c r="E7" s="91"/>
      <c r="F7" s="55">
        <f ca="1">IF(LEN(INDIRECT(ADDRESS(ROW()-1,COLUMN())))=1,"",INDIRECT(ADDRESS(27,7))-INDIRECT(ADDRESS(27,6)))</f>
        <v>2</v>
      </c>
      <c r="G7" s="56" t="s">
        <v>6</v>
      </c>
      <c r="H7" s="50">
        <f ca="1">IF(LEN(INDIRECT(ADDRESS(ROW()-1,COLUMN())))=1,"",INDIRECT(ADDRESS(37,6))-INDIRECT(ADDRESS(37,7)))</f>
        <v>1</v>
      </c>
      <c r="I7" s="50">
        <f ca="1">IF(LEN(INDIRECT(ADDRESS(ROW()-1,COLUMN())))=1,"",INDIRECT(ADDRESS(41,7))-INDIRECT(ADDRESS(41,6)))</f>
        <v>-2</v>
      </c>
      <c r="J7" s="50">
        <f ca="1">IF(LEN(INDIRECT(ADDRESS(ROW()-1,COLUMN())))=1,"",INDIRECT(ADDRESS(21,6))-INDIRECT(ADDRESS(21,7)))</f>
        <v>4</v>
      </c>
      <c r="K7" s="51">
        <f ca="1">IF(LEN(INDIRECT(ADDRESS(ROW()-1,COLUMN())))=1,"",INDIRECT(ADDRESS(30,6))-INDIRECT(ADDRESS(30,7)))</f>
        <v>2</v>
      </c>
      <c r="L7" s="80"/>
      <c r="M7" s="50">
        <f t="shared" ca="1" si="1"/>
        <v>7</v>
      </c>
      <c r="N7" s="83"/>
    </row>
    <row r="8" spans="2:14" ht="24" customHeight="1" x14ac:dyDescent="0.25">
      <c r="B8" s="77">
        <v>3</v>
      </c>
      <c r="C8" s="89" t="s">
        <v>8</v>
      </c>
      <c r="D8" s="90"/>
      <c r="E8" s="91"/>
      <c r="F8" s="52" t="str">
        <f ca="1">INDIRECT(ADDRESS(31,6))&amp;":"&amp;INDIRECT(ADDRESS(31,7))</f>
        <v>7:6</v>
      </c>
      <c r="G8" s="5" t="str">
        <f ca="1">INDIRECT(ADDRESS(37,7))&amp;":"&amp;INDIRECT(ADDRESS(37,6))</f>
        <v>4:5</v>
      </c>
      <c r="H8" s="53" t="s">
        <v>6</v>
      </c>
      <c r="I8" s="5" t="str">
        <f ca="1">INDIRECT(ADDRESS(22,6))&amp;":"&amp;INDIRECT(ADDRESS(22,7))</f>
        <v>4:10</v>
      </c>
      <c r="J8" s="5" t="str">
        <f ca="1">INDIRECT(ADDRESS(26,7))&amp;":"&amp;INDIRECT(ADDRESS(26,6))</f>
        <v>1:13</v>
      </c>
      <c r="K8" s="54" t="str">
        <f ca="1">INDIRECT(ADDRESS(40,6))&amp;":"&amp;INDIRECT(ADDRESS(40,7))</f>
        <v>10:2</v>
      </c>
      <c r="L8" s="80">
        <f t="shared" ca="1" si="0"/>
        <v>2</v>
      </c>
      <c r="M8" s="50"/>
      <c r="N8" s="84">
        <v>4</v>
      </c>
    </row>
    <row r="9" spans="2:14" ht="24" customHeight="1" x14ac:dyDescent="0.25">
      <c r="B9" s="76"/>
      <c r="C9" s="89"/>
      <c r="D9" s="90"/>
      <c r="E9" s="91"/>
      <c r="F9" s="55">
        <f ca="1">IF(LEN(INDIRECT(ADDRESS(ROW()-1,COLUMN())))=1,"",INDIRECT(ADDRESS(31,6))-INDIRECT(ADDRESS(31,7)))</f>
        <v>1</v>
      </c>
      <c r="G9" s="50">
        <f ca="1">IF(LEN(INDIRECT(ADDRESS(ROW()-1,COLUMN())))=1,"",INDIRECT(ADDRESS(37,7))-INDIRECT(ADDRESS(37,6)))</f>
        <v>-1</v>
      </c>
      <c r="H9" s="56" t="s">
        <v>6</v>
      </c>
      <c r="I9" s="50">
        <f ca="1">IF(LEN(INDIRECT(ADDRESS(ROW()-1,COLUMN())))=1,"",INDIRECT(ADDRESS(22,6))-INDIRECT(ADDRESS(22,7)))</f>
        <v>-6</v>
      </c>
      <c r="J9" s="50">
        <f ca="1">IF(LEN(INDIRECT(ADDRESS(ROW()-1,COLUMN())))=1,"",INDIRECT(ADDRESS(26,7))-INDIRECT(ADDRESS(26,6)))</f>
        <v>-12</v>
      </c>
      <c r="K9" s="51">
        <f ca="1">IF(LEN(INDIRECT(ADDRESS(ROW()-1,COLUMN())))=1,"",INDIRECT(ADDRESS(40,6))-INDIRECT(ADDRESS(40,7)))</f>
        <v>8</v>
      </c>
      <c r="L9" s="80"/>
      <c r="M9" s="50">
        <f t="shared" ca="1" si="1"/>
        <v>-10</v>
      </c>
      <c r="N9" s="83"/>
    </row>
    <row r="10" spans="2:14" ht="24" customHeight="1" x14ac:dyDescent="0.25">
      <c r="B10" s="77">
        <v>4</v>
      </c>
      <c r="C10" s="89" t="s">
        <v>9</v>
      </c>
      <c r="D10" s="90"/>
      <c r="E10" s="91"/>
      <c r="F10" s="52" t="str">
        <f ca="1">INDIRECT(ADDRESS(36,7))&amp;":"&amp;INDIRECT(ADDRESS(36,6))</f>
        <v>5:8</v>
      </c>
      <c r="G10" s="5" t="str">
        <f ca="1">INDIRECT(ADDRESS(41,6))&amp;":"&amp;INDIRECT(ADDRESS(41,7))</f>
        <v>9:7</v>
      </c>
      <c r="H10" s="5" t="str">
        <f ca="1">INDIRECT(ADDRESS(22,7))&amp;":"&amp;INDIRECT(ADDRESS(22,6))</f>
        <v>10:4</v>
      </c>
      <c r="I10" s="53" t="s">
        <v>6</v>
      </c>
      <c r="J10" s="5" t="str">
        <f ca="1">INDIRECT(ADDRESS(32,6))&amp;":"&amp;INDIRECT(ADDRESS(32,7))</f>
        <v>10:9</v>
      </c>
      <c r="K10" s="54" t="str">
        <f ca="1">INDIRECT(ADDRESS(25,7))&amp;":"&amp;INDIRECT(ADDRESS(25,6))</f>
        <v>8:5</v>
      </c>
      <c r="L10" s="80">
        <f t="shared" ref="L10:L14" ca="1" si="2">IF(COUNT(F11:K11)=0,"",COUNTIF(F11:K11,"&gt;0")+0.5*COUNTIF(F11:K11,0))</f>
        <v>4</v>
      </c>
      <c r="M10" s="50"/>
      <c r="N10" s="84">
        <v>1</v>
      </c>
    </row>
    <row r="11" spans="2:14" ht="24" customHeight="1" x14ac:dyDescent="0.25">
      <c r="B11" s="76"/>
      <c r="C11" s="89"/>
      <c r="D11" s="90"/>
      <c r="E11" s="91"/>
      <c r="F11" s="55">
        <f ca="1">IF(LEN(INDIRECT(ADDRESS(ROW()-1,COLUMN())))=1,"",INDIRECT(ADDRESS(36,7))-INDIRECT(ADDRESS(36,6)))</f>
        <v>-3</v>
      </c>
      <c r="G11" s="50">
        <f ca="1">IF(LEN(INDIRECT(ADDRESS(ROW()-1,COLUMN())))=1,"",INDIRECT(ADDRESS(41,6))-INDIRECT(ADDRESS(41,7)))</f>
        <v>2</v>
      </c>
      <c r="H11" s="50">
        <f ca="1">IF(LEN(INDIRECT(ADDRESS(ROW()-1,COLUMN())))=1,"",INDIRECT(ADDRESS(22,7))-INDIRECT(ADDRESS(22,6)))</f>
        <v>6</v>
      </c>
      <c r="I11" s="56" t="s">
        <v>6</v>
      </c>
      <c r="J11" s="50">
        <f ca="1">IF(LEN(INDIRECT(ADDRESS(ROW()-1,COLUMN())))=1,"",INDIRECT(ADDRESS(32,6))-INDIRECT(ADDRESS(32,7)))</f>
        <v>1</v>
      </c>
      <c r="K11" s="51">
        <f ca="1">IF(LEN(INDIRECT(ADDRESS(ROW()-1,COLUMN())))=1,"",INDIRECT(ADDRESS(25,7))-INDIRECT(ADDRESS(25,6)))</f>
        <v>3</v>
      </c>
      <c r="L11" s="80"/>
      <c r="M11" s="50">
        <f t="shared" ref="M11:M15" ca="1" si="3">IF(COUNT(F11:K11)=0,"",SUM(F11:K11))</f>
        <v>9</v>
      </c>
      <c r="N11" s="83"/>
    </row>
    <row r="12" spans="2:14" ht="24" customHeight="1" x14ac:dyDescent="0.25">
      <c r="B12" s="77">
        <v>5</v>
      </c>
      <c r="C12" s="89" t="s">
        <v>10</v>
      </c>
      <c r="D12" s="90"/>
      <c r="E12" s="91"/>
      <c r="F12" s="52" t="str">
        <f ca="1">INDIRECT(ADDRESS(42,6))&amp;":"&amp;INDIRECT(ADDRESS(42,7))</f>
        <v>13:1</v>
      </c>
      <c r="G12" s="5" t="str">
        <f ca="1">INDIRECT(ADDRESS(21,7))&amp;":"&amp;INDIRECT(ADDRESS(21,6))</f>
        <v>6:10</v>
      </c>
      <c r="H12" s="5" t="str">
        <f ca="1">INDIRECT(ADDRESS(26,6))&amp;":"&amp;INDIRECT(ADDRESS(26,7))</f>
        <v>13:1</v>
      </c>
      <c r="I12" s="5" t="str">
        <f ca="1">INDIRECT(ADDRESS(32,7))&amp;":"&amp;INDIRECT(ADDRESS(32,6))</f>
        <v>9:10</v>
      </c>
      <c r="J12" s="53" t="s">
        <v>6</v>
      </c>
      <c r="K12" s="54" t="str">
        <f ca="1">INDIRECT(ADDRESS(35,7))&amp;":"&amp;INDIRECT(ADDRESS(35,6))</f>
        <v>5:13</v>
      </c>
      <c r="L12" s="80">
        <f t="shared" ca="1" si="2"/>
        <v>2</v>
      </c>
      <c r="M12" s="50"/>
      <c r="N12" s="84">
        <v>3</v>
      </c>
    </row>
    <row r="13" spans="2:14" ht="24" customHeight="1" x14ac:dyDescent="0.25">
      <c r="B13" s="76"/>
      <c r="C13" s="89"/>
      <c r="D13" s="90"/>
      <c r="E13" s="91"/>
      <c r="F13" s="55">
        <f ca="1">IF(LEN(INDIRECT(ADDRESS(ROW()-1,COLUMN())))=1,"",INDIRECT(ADDRESS(42,6))-INDIRECT(ADDRESS(42,7)))</f>
        <v>12</v>
      </c>
      <c r="G13" s="50">
        <f ca="1">IF(LEN(INDIRECT(ADDRESS(ROW()-1,COLUMN())))=1,"",INDIRECT(ADDRESS(21,7))-INDIRECT(ADDRESS(21,6)))</f>
        <v>-4</v>
      </c>
      <c r="H13" s="50">
        <f ca="1">IF(LEN(INDIRECT(ADDRESS(ROW()-1,COLUMN())))=1,"",INDIRECT(ADDRESS(26,6))-INDIRECT(ADDRESS(26,7)))</f>
        <v>12</v>
      </c>
      <c r="I13" s="50">
        <f ca="1">IF(LEN(INDIRECT(ADDRESS(ROW()-1,COLUMN())))=1,"",INDIRECT(ADDRESS(32,7))-INDIRECT(ADDRESS(32,6)))</f>
        <v>-1</v>
      </c>
      <c r="J13" s="56" t="s">
        <v>6</v>
      </c>
      <c r="K13" s="51">
        <f ca="1">IF(LEN(INDIRECT(ADDRESS(ROW()-1,COLUMN())))=1,"",INDIRECT(ADDRESS(35,7))-INDIRECT(ADDRESS(35,6)))</f>
        <v>-8</v>
      </c>
      <c r="L13" s="80"/>
      <c r="M13" s="50">
        <f t="shared" ca="1" si="3"/>
        <v>11</v>
      </c>
      <c r="N13" s="83"/>
    </row>
    <row r="14" spans="2:14" ht="24" customHeight="1" x14ac:dyDescent="0.25">
      <c r="B14" s="77">
        <v>6</v>
      </c>
      <c r="C14" s="89" t="s">
        <v>11</v>
      </c>
      <c r="D14" s="90"/>
      <c r="E14" s="91"/>
      <c r="F14" s="52" t="str">
        <f ca="1">INDIRECT(ADDRESS(20,7))&amp;":"&amp;INDIRECT(ADDRESS(20,6))</f>
        <v>2:13</v>
      </c>
      <c r="G14" s="5" t="str">
        <f ca="1">INDIRECT(ADDRESS(30,7))&amp;":"&amp;INDIRECT(ADDRESS(30,6))</f>
        <v>10:12</v>
      </c>
      <c r="H14" s="5" t="str">
        <f ca="1">INDIRECT(ADDRESS(40,7))&amp;":"&amp;INDIRECT(ADDRESS(40,6))</f>
        <v>2:10</v>
      </c>
      <c r="I14" s="5" t="str">
        <f ca="1">INDIRECT(ADDRESS(25,6))&amp;":"&amp;INDIRECT(ADDRESS(25,7))</f>
        <v>5:8</v>
      </c>
      <c r="J14" s="5" t="str">
        <f ca="1">INDIRECT(ADDRESS(35,6))&amp;":"&amp;INDIRECT(ADDRESS(35,7))</f>
        <v>13:5</v>
      </c>
      <c r="K14" s="57" t="s">
        <v>6</v>
      </c>
      <c r="L14" s="80">
        <f t="shared" ca="1" si="2"/>
        <v>1</v>
      </c>
      <c r="M14" s="50"/>
      <c r="N14" s="84">
        <v>6</v>
      </c>
    </row>
    <row r="15" spans="2:14" ht="24" customHeight="1" x14ac:dyDescent="0.25">
      <c r="B15" s="78"/>
      <c r="C15" s="92"/>
      <c r="D15" s="93"/>
      <c r="E15" s="94"/>
      <c r="F15" s="58">
        <f ca="1">IF(LEN(INDIRECT(ADDRESS(ROW()-1,COLUMN())))=1,"",INDIRECT(ADDRESS(20,7))-INDIRECT(ADDRESS(20,6)))</f>
        <v>-11</v>
      </c>
      <c r="G15" s="59">
        <f ca="1">IF(LEN(INDIRECT(ADDRESS(ROW()-1,COLUMN())))=1,"",INDIRECT(ADDRESS(30,7))-INDIRECT(ADDRESS(30,6)))</f>
        <v>-2</v>
      </c>
      <c r="H15" s="59">
        <f ca="1">IF(LEN(INDIRECT(ADDRESS(ROW()-1,COLUMN())))=1,"",INDIRECT(ADDRESS(40,7))-INDIRECT(ADDRESS(40,6)))</f>
        <v>-8</v>
      </c>
      <c r="I15" s="59">
        <f ca="1">IF(LEN(INDIRECT(ADDRESS(ROW()-1,COLUMN())))=1,"",INDIRECT(ADDRESS(25,6))-INDIRECT(ADDRESS(25,7)))</f>
        <v>-3</v>
      </c>
      <c r="J15" s="59">
        <f ca="1">IF(LEN(INDIRECT(ADDRESS(ROW()-1,COLUMN())))=1,"",INDIRECT(ADDRESS(35,6))-INDIRECT(ADDRESS(35,7)))</f>
        <v>8</v>
      </c>
      <c r="K15" s="60" t="s">
        <v>6</v>
      </c>
      <c r="L15" s="81"/>
      <c r="M15" s="59">
        <f t="shared" ca="1" si="3"/>
        <v>-16</v>
      </c>
      <c r="N15" s="85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13" customFormat="1" ht="30" customHeight="1" x14ac:dyDescent="0.35">
      <c r="A19" s="37"/>
      <c r="B19" s="70" t="s">
        <v>12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3" s="13" customFormat="1" ht="30" customHeight="1" x14ac:dyDescent="0.35">
      <c r="A20" s="37"/>
      <c r="B20" s="39">
        <v>1</v>
      </c>
      <c r="C20" s="71" t="str">
        <f t="shared" ref="C20:C22" ca="1" si="4">IF(ISBLANK(INDIRECT(ADDRESS(B20*2+2,3))),"",INDIRECT(ADDRESS(B20*2+2,3)))</f>
        <v>Анухин, Каргашин, Воронов</v>
      </c>
      <c r="D20" s="71"/>
      <c r="E20" s="72"/>
      <c r="F20" s="40">
        <v>13</v>
      </c>
      <c r="G20" s="41">
        <v>2</v>
      </c>
      <c r="H20" s="73" t="str">
        <f t="shared" ref="H20:H22" ca="1" si="5">IF(ISBLANK(INDIRECT(ADDRESS(K20*2+2,3))),"",INDIRECT(ADDRESS(K20*2+2,3)))</f>
        <v>Капран, Климанский, Клименко</v>
      </c>
      <c r="I20" s="71"/>
      <c r="J20" s="71"/>
      <c r="K20" s="39">
        <v>6</v>
      </c>
      <c r="L20" s="42" t="s">
        <v>13</v>
      </c>
      <c r="M20" s="38"/>
    </row>
    <row r="21" spans="1:13" s="13" customFormat="1" ht="30" customHeight="1" x14ac:dyDescent="0.35">
      <c r="A21" s="37"/>
      <c r="B21" s="39">
        <v>2</v>
      </c>
      <c r="C21" s="71" t="str">
        <f t="shared" ca="1" si="4"/>
        <v>Викторов, Лукин, Изместьев</v>
      </c>
      <c r="D21" s="71"/>
      <c r="E21" s="72"/>
      <c r="F21" s="40">
        <v>10</v>
      </c>
      <c r="G21" s="41">
        <v>6</v>
      </c>
      <c r="H21" s="73" t="str">
        <f t="shared" ca="1" si="5"/>
        <v>Фаст, Раскин, Игнатов</v>
      </c>
      <c r="I21" s="71"/>
      <c r="J21" s="71"/>
      <c r="K21" s="39">
        <v>5</v>
      </c>
      <c r="L21" s="42" t="s">
        <v>13</v>
      </c>
      <c r="M21" s="38"/>
    </row>
    <row r="22" spans="1:13" s="13" customFormat="1" ht="30" customHeight="1" x14ac:dyDescent="0.35">
      <c r="A22" s="37"/>
      <c r="B22" s="39">
        <v>3</v>
      </c>
      <c r="C22" s="71" t="str">
        <f t="shared" ca="1" si="4"/>
        <v>Дегтярёва, Дегтярёва, Коржов</v>
      </c>
      <c r="D22" s="71"/>
      <c r="E22" s="72"/>
      <c r="F22" s="40">
        <v>4</v>
      </c>
      <c r="G22" s="41">
        <v>10</v>
      </c>
      <c r="H22" s="73" t="str">
        <f t="shared" ca="1" si="5"/>
        <v>Уразметова, Рыжов, Романова</v>
      </c>
      <c r="I22" s="71"/>
      <c r="J22" s="71"/>
      <c r="K22" s="39">
        <v>4</v>
      </c>
      <c r="L22" s="42" t="s">
        <v>13</v>
      </c>
      <c r="M22" s="38"/>
    </row>
    <row r="23" spans="1:13" s="13" customFormat="1" ht="30" customHeight="1" x14ac:dyDescent="0.35">
      <c r="A23" s="37"/>
      <c r="B23" s="43"/>
      <c r="C23" s="43"/>
      <c r="D23" s="43"/>
      <c r="E23" s="43"/>
      <c r="F23" s="43"/>
      <c r="G23" s="43"/>
      <c r="H23" s="43"/>
      <c r="I23" s="43"/>
      <c r="J23" s="43"/>
      <c r="K23" s="43"/>
      <c r="M23" s="44"/>
    </row>
    <row r="24" spans="1:13" s="13" customFormat="1" ht="30" customHeight="1" x14ac:dyDescent="0.35">
      <c r="A24" s="37"/>
      <c r="B24" s="74" t="s">
        <v>14</v>
      </c>
      <c r="C24" s="74"/>
      <c r="D24" s="74"/>
      <c r="E24" s="74"/>
      <c r="F24" s="74"/>
      <c r="G24" s="74"/>
      <c r="H24" s="74"/>
      <c r="I24" s="74"/>
      <c r="J24" s="74"/>
      <c r="K24" s="74"/>
      <c r="M24" s="44"/>
    </row>
    <row r="25" spans="1:13" s="13" customFormat="1" ht="30" customHeight="1" x14ac:dyDescent="0.35">
      <c r="A25" s="37"/>
      <c r="B25" s="39">
        <v>6</v>
      </c>
      <c r="C25" s="71" t="str">
        <f t="shared" ref="C25:C27" ca="1" si="6">IF(ISBLANK(INDIRECT(ADDRESS(B25*2+2,3))),"",INDIRECT(ADDRESS(B25*2+2,3)))</f>
        <v>Капран, Климанский, Клименко</v>
      </c>
      <c r="D25" s="71"/>
      <c r="E25" s="72"/>
      <c r="F25" s="40">
        <v>5</v>
      </c>
      <c r="G25" s="41">
        <v>8</v>
      </c>
      <c r="H25" s="73" t="str">
        <f t="shared" ref="H25:H27" ca="1" si="7">IF(ISBLANK(INDIRECT(ADDRESS(K25*2+2,3))),"",INDIRECT(ADDRESS(K25*2+2,3)))</f>
        <v>Уразметова, Рыжов, Романова</v>
      </c>
      <c r="I25" s="71"/>
      <c r="J25" s="71"/>
      <c r="K25" s="39">
        <v>4</v>
      </c>
      <c r="L25" s="42" t="s">
        <v>13</v>
      </c>
      <c r="M25" s="38"/>
    </row>
    <row r="26" spans="1:13" s="13" customFormat="1" ht="30" customHeight="1" x14ac:dyDescent="0.35">
      <c r="A26" s="37"/>
      <c r="B26" s="39">
        <v>5</v>
      </c>
      <c r="C26" s="71" t="str">
        <f t="shared" ca="1" si="6"/>
        <v>Фаст, Раскин, Игнатов</v>
      </c>
      <c r="D26" s="71"/>
      <c r="E26" s="72"/>
      <c r="F26" s="40">
        <v>13</v>
      </c>
      <c r="G26" s="41">
        <v>1</v>
      </c>
      <c r="H26" s="73" t="str">
        <f t="shared" ca="1" si="7"/>
        <v>Дегтярёва, Дегтярёва, Коржов</v>
      </c>
      <c r="I26" s="71"/>
      <c r="J26" s="71"/>
      <c r="K26" s="39">
        <v>3</v>
      </c>
      <c r="L26" s="42" t="s">
        <v>13</v>
      </c>
      <c r="M26" s="38"/>
    </row>
    <row r="27" spans="1:13" s="13" customFormat="1" ht="30" customHeight="1" x14ac:dyDescent="0.35">
      <c r="A27" s="37"/>
      <c r="B27" s="39">
        <v>1</v>
      </c>
      <c r="C27" s="71" t="str">
        <f t="shared" ca="1" si="6"/>
        <v>Анухин, Каргашин, Воронов</v>
      </c>
      <c r="D27" s="71"/>
      <c r="E27" s="72"/>
      <c r="F27" s="40">
        <v>9</v>
      </c>
      <c r="G27" s="41">
        <v>11</v>
      </c>
      <c r="H27" s="73" t="str">
        <f t="shared" ca="1" si="7"/>
        <v>Викторов, Лукин, Изместьев</v>
      </c>
      <c r="I27" s="71"/>
      <c r="J27" s="71"/>
      <c r="K27" s="39">
        <v>2</v>
      </c>
      <c r="L27" s="42" t="s">
        <v>13</v>
      </c>
      <c r="M27" s="38"/>
    </row>
    <row r="28" spans="1:13" s="13" customFormat="1" ht="30" customHeight="1" x14ac:dyDescent="0.35">
      <c r="A28" s="37"/>
      <c r="B28" s="43"/>
      <c r="C28" s="43"/>
      <c r="D28" s="43"/>
      <c r="E28" s="43"/>
      <c r="F28" s="43"/>
      <c r="G28" s="43"/>
      <c r="H28" s="43"/>
      <c r="I28" s="43"/>
      <c r="J28" s="43"/>
      <c r="K28" s="43"/>
      <c r="M28" s="44"/>
    </row>
    <row r="29" spans="1:13" s="13" customFormat="1" ht="30" customHeight="1" x14ac:dyDescent="0.35">
      <c r="A29" s="37"/>
      <c r="B29" s="74" t="s">
        <v>15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1:13" s="13" customFormat="1" ht="30" customHeight="1" x14ac:dyDescent="0.35">
      <c r="A30" s="37"/>
      <c r="B30" s="39">
        <v>2</v>
      </c>
      <c r="C30" s="71" t="str">
        <f t="shared" ref="C30:C32" ca="1" si="8">IF(ISBLANK(INDIRECT(ADDRESS(B30*2+2,3))),"",INDIRECT(ADDRESS(B30*2+2,3)))</f>
        <v>Викторов, Лукин, Изместьев</v>
      </c>
      <c r="D30" s="71"/>
      <c r="E30" s="72"/>
      <c r="F30" s="40">
        <v>12</v>
      </c>
      <c r="G30" s="41">
        <v>10</v>
      </c>
      <c r="H30" s="73" t="str">
        <f t="shared" ref="H30:H32" ca="1" si="9">IF(ISBLANK(INDIRECT(ADDRESS(K30*2+2,3))),"",INDIRECT(ADDRESS(K30*2+2,3)))</f>
        <v>Капран, Климанский, Клименко</v>
      </c>
      <c r="I30" s="71"/>
      <c r="J30" s="71"/>
      <c r="K30" s="39">
        <v>6</v>
      </c>
      <c r="L30" s="42" t="s">
        <v>13</v>
      </c>
      <c r="M30" s="38"/>
    </row>
    <row r="31" spans="1:13" s="13" customFormat="1" ht="30" customHeight="1" x14ac:dyDescent="0.35">
      <c r="A31" s="37"/>
      <c r="B31" s="39">
        <v>3</v>
      </c>
      <c r="C31" s="71" t="str">
        <f t="shared" ca="1" si="8"/>
        <v>Дегтярёва, Дегтярёва, Коржов</v>
      </c>
      <c r="D31" s="71"/>
      <c r="E31" s="72"/>
      <c r="F31" s="40">
        <v>7</v>
      </c>
      <c r="G31" s="41">
        <v>6</v>
      </c>
      <c r="H31" s="73" t="str">
        <f t="shared" ca="1" si="9"/>
        <v>Анухин, Каргашин, Воронов</v>
      </c>
      <c r="I31" s="71"/>
      <c r="J31" s="71"/>
      <c r="K31" s="39">
        <v>1</v>
      </c>
      <c r="L31" s="42" t="s">
        <v>13</v>
      </c>
      <c r="M31" s="38"/>
    </row>
    <row r="32" spans="1:13" s="13" customFormat="1" ht="30" customHeight="1" x14ac:dyDescent="0.35">
      <c r="A32" s="37"/>
      <c r="B32" s="39">
        <v>4</v>
      </c>
      <c r="C32" s="71" t="str">
        <f t="shared" ca="1" si="8"/>
        <v>Уразметова, Рыжов, Романова</v>
      </c>
      <c r="D32" s="71"/>
      <c r="E32" s="72"/>
      <c r="F32" s="40">
        <v>10</v>
      </c>
      <c r="G32" s="41">
        <v>9</v>
      </c>
      <c r="H32" s="73" t="str">
        <f t="shared" ca="1" si="9"/>
        <v>Фаст, Раскин, Игнатов</v>
      </c>
      <c r="I32" s="71"/>
      <c r="J32" s="71"/>
      <c r="K32" s="39">
        <v>5</v>
      </c>
      <c r="L32" s="42" t="s">
        <v>13</v>
      </c>
      <c r="M32" s="38"/>
    </row>
    <row r="33" spans="1:13" s="13" customFormat="1" ht="30" customHeight="1" x14ac:dyDescent="0.35">
      <c r="A33" s="37"/>
      <c r="B33" s="43"/>
      <c r="C33" s="43"/>
      <c r="D33" s="43"/>
      <c r="E33" s="43"/>
      <c r="F33" s="43"/>
      <c r="G33" s="43"/>
      <c r="H33" s="43"/>
      <c r="I33" s="43"/>
      <c r="J33" s="43"/>
      <c r="K33" s="43"/>
      <c r="M33" s="44"/>
    </row>
    <row r="34" spans="1:13" s="13" customFormat="1" ht="30" customHeight="1" x14ac:dyDescent="0.35">
      <c r="A34" s="37"/>
      <c r="B34" s="74" t="s">
        <v>16</v>
      </c>
      <c r="C34" s="74"/>
      <c r="D34" s="74"/>
      <c r="E34" s="74"/>
      <c r="F34" s="74"/>
      <c r="G34" s="74"/>
      <c r="H34" s="74"/>
      <c r="I34" s="74"/>
      <c r="J34" s="74"/>
      <c r="K34" s="74"/>
      <c r="M34" s="44"/>
    </row>
    <row r="35" spans="1:13" s="13" customFormat="1" ht="30" customHeight="1" x14ac:dyDescent="0.35">
      <c r="A35" s="37"/>
      <c r="B35" s="39">
        <v>6</v>
      </c>
      <c r="C35" s="71" t="str">
        <f t="shared" ref="C35:C37" ca="1" si="10">IF(ISBLANK(INDIRECT(ADDRESS(B35*2+2,3))),"",INDIRECT(ADDRESS(B35*2+2,3)))</f>
        <v>Капран, Климанский, Клименко</v>
      </c>
      <c r="D35" s="71"/>
      <c r="E35" s="72"/>
      <c r="F35" s="40">
        <v>13</v>
      </c>
      <c r="G35" s="41">
        <v>5</v>
      </c>
      <c r="H35" s="73" t="str">
        <f t="shared" ref="H35:H37" ca="1" si="11">IF(ISBLANK(INDIRECT(ADDRESS(K35*2+2,3))),"",INDIRECT(ADDRESS(K35*2+2,3)))</f>
        <v>Фаст, Раскин, Игнатов</v>
      </c>
      <c r="I35" s="71"/>
      <c r="J35" s="71"/>
      <c r="K35" s="39">
        <v>5</v>
      </c>
      <c r="L35" s="42" t="s">
        <v>13</v>
      </c>
      <c r="M35" s="38">
        <v>14</v>
      </c>
    </row>
    <row r="36" spans="1:13" s="13" customFormat="1" ht="30" customHeight="1" x14ac:dyDescent="0.35">
      <c r="A36" s="37"/>
      <c r="B36" s="39">
        <v>1</v>
      </c>
      <c r="C36" s="71" t="str">
        <f t="shared" ca="1" si="10"/>
        <v>Анухин, Каргашин, Воронов</v>
      </c>
      <c r="D36" s="71"/>
      <c r="E36" s="72"/>
      <c r="F36" s="40">
        <v>8</v>
      </c>
      <c r="G36" s="41">
        <v>5</v>
      </c>
      <c r="H36" s="73" t="str">
        <f t="shared" ca="1" si="11"/>
        <v>Уразметова, Рыжов, Романова</v>
      </c>
      <c r="I36" s="71"/>
      <c r="J36" s="71"/>
      <c r="K36" s="39">
        <v>4</v>
      </c>
      <c r="L36" s="42" t="s">
        <v>13</v>
      </c>
      <c r="M36" s="38">
        <v>15</v>
      </c>
    </row>
    <row r="37" spans="1:13" s="13" customFormat="1" ht="30" customHeight="1" x14ac:dyDescent="0.35">
      <c r="A37" s="37"/>
      <c r="B37" s="39">
        <v>2</v>
      </c>
      <c r="C37" s="71" t="str">
        <f t="shared" ca="1" si="10"/>
        <v>Викторов, Лукин, Изместьев</v>
      </c>
      <c r="D37" s="71"/>
      <c r="E37" s="72"/>
      <c r="F37" s="40">
        <v>5</v>
      </c>
      <c r="G37" s="41">
        <v>4</v>
      </c>
      <c r="H37" s="73" t="str">
        <f t="shared" ca="1" si="11"/>
        <v>Дегтярёва, Дегтярёва, Коржов</v>
      </c>
      <c r="I37" s="71"/>
      <c r="J37" s="71"/>
      <c r="K37" s="39">
        <v>3</v>
      </c>
      <c r="L37" s="42" t="s">
        <v>13</v>
      </c>
      <c r="M37" s="38">
        <v>16</v>
      </c>
    </row>
    <row r="38" spans="1:13" s="13" customFormat="1" ht="30" customHeight="1" x14ac:dyDescent="0.35">
      <c r="A38" s="37"/>
      <c r="B38" s="43"/>
      <c r="C38" s="43"/>
      <c r="D38" s="43"/>
      <c r="E38" s="43"/>
      <c r="F38" s="43"/>
      <c r="G38" s="43"/>
      <c r="H38" s="43"/>
      <c r="I38" s="43"/>
      <c r="J38" s="43"/>
      <c r="K38" s="43"/>
      <c r="M38" s="44"/>
    </row>
    <row r="39" spans="1:13" s="13" customFormat="1" ht="30" customHeight="1" x14ac:dyDescent="0.35">
      <c r="A39" s="37"/>
      <c r="B39" s="74" t="s">
        <v>17</v>
      </c>
      <c r="C39" s="74"/>
      <c r="D39" s="74"/>
      <c r="E39" s="74"/>
      <c r="F39" s="74"/>
      <c r="G39" s="74"/>
      <c r="H39" s="74"/>
      <c r="I39" s="74"/>
      <c r="J39" s="74"/>
      <c r="K39" s="74"/>
      <c r="M39" s="44"/>
    </row>
    <row r="40" spans="1:13" s="13" customFormat="1" ht="30" customHeight="1" x14ac:dyDescent="0.35">
      <c r="A40" s="37"/>
      <c r="B40" s="39">
        <v>3</v>
      </c>
      <c r="C40" s="71" t="str">
        <f t="shared" ref="C40:C42" ca="1" si="12">IF(ISBLANK(INDIRECT(ADDRESS(B40*2+2,3))),"",INDIRECT(ADDRESS(B40*2+2,3)))</f>
        <v>Дегтярёва, Дегтярёва, Коржов</v>
      </c>
      <c r="D40" s="71"/>
      <c r="E40" s="72"/>
      <c r="F40" s="40">
        <v>10</v>
      </c>
      <c r="G40" s="41">
        <v>2</v>
      </c>
      <c r="H40" s="73" t="str">
        <f t="shared" ref="H40:H42" ca="1" si="13">IF(ISBLANK(INDIRECT(ADDRESS(K40*2+2,3))),"",INDIRECT(ADDRESS(K40*2+2,3)))</f>
        <v>Капран, Климанский, Клименко</v>
      </c>
      <c r="I40" s="71"/>
      <c r="J40" s="71"/>
      <c r="K40" s="39">
        <v>6</v>
      </c>
      <c r="L40" s="42" t="s">
        <v>13</v>
      </c>
      <c r="M40" s="38"/>
    </row>
    <row r="41" spans="1:13" s="13" customFormat="1" ht="30" customHeight="1" x14ac:dyDescent="0.35">
      <c r="A41" s="37"/>
      <c r="B41" s="39">
        <v>4</v>
      </c>
      <c r="C41" s="71" t="str">
        <f t="shared" ca="1" si="12"/>
        <v>Уразметова, Рыжов, Романова</v>
      </c>
      <c r="D41" s="71"/>
      <c r="E41" s="72"/>
      <c r="F41" s="40">
        <v>9</v>
      </c>
      <c r="G41" s="41">
        <v>7</v>
      </c>
      <c r="H41" s="73" t="str">
        <f t="shared" ca="1" si="13"/>
        <v>Викторов, Лукин, Изместьев</v>
      </c>
      <c r="I41" s="71"/>
      <c r="J41" s="71"/>
      <c r="K41" s="39">
        <v>2</v>
      </c>
      <c r="L41" s="42" t="s">
        <v>13</v>
      </c>
      <c r="M41" s="38"/>
    </row>
    <row r="42" spans="1:13" s="13" customFormat="1" ht="30" customHeight="1" x14ac:dyDescent="0.35">
      <c r="A42" s="37"/>
      <c r="B42" s="39">
        <v>5</v>
      </c>
      <c r="C42" s="71" t="str">
        <f t="shared" ca="1" si="12"/>
        <v>Фаст, Раскин, Игнатов</v>
      </c>
      <c r="D42" s="71"/>
      <c r="E42" s="72"/>
      <c r="F42" s="40">
        <v>13</v>
      </c>
      <c r="G42" s="41">
        <v>1</v>
      </c>
      <c r="H42" s="73" t="str">
        <f t="shared" ca="1" si="13"/>
        <v>Анухин, Каргашин, Воронов</v>
      </c>
      <c r="I42" s="71"/>
      <c r="J42" s="71"/>
      <c r="K42" s="39">
        <v>1</v>
      </c>
      <c r="L42" s="42" t="s">
        <v>13</v>
      </c>
      <c r="M42" s="38"/>
    </row>
  </sheetData>
  <mergeCells count="61">
    <mergeCell ref="C14:E15"/>
    <mergeCell ref="L14:L15"/>
    <mergeCell ref="N4:N5"/>
    <mergeCell ref="N6:N7"/>
    <mergeCell ref="N8:N9"/>
    <mergeCell ref="N10:N11"/>
    <mergeCell ref="N12:N13"/>
    <mergeCell ref="N14:N15"/>
    <mergeCell ref="L4:L5"/>
    <mergeCell ref="L6:L7"/>
    <mergeCell ref="L8:L9"/>
    <mergeCell ref="L10:L11"/>
    <mergeCell ref="L12:L13"/>
    <mergeCell ref="C40:E40"/>
    <mergeCell ref="H40:J40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32:E32"/>
    <mergeCell ref="H32:J32"/>
    <mergeCell ref="B34:K34"/>
    <mergeCell ref="C35:E35"/>
    <mergeCell ref="H35:J35"/>
    <mergeCell ref="B29:K29"/>
    <mergeCell ref="C30:E30"/>
    <mergeCell ref="H30:J30"/>
    <mergeCell ref="C31:E31"/>
    <mergeCell ref="H31:J31"/>
    <mergeCell ref="C25:E25"/>
    <mergeCell ref="H25:J25"/>
    <mergeCell ref="C26:E26"/>
    <mergeCell ref="H26:J26"/>
    <mergeCell ref="C27:E27"/>
    <mergeCell ref="H27:J27"/>
    <mergeCell ref="C21:E21"/>
    <mergeCell ref="H21:J21"/>
    <mergeCell ref="C22:E22"/>
    <mergeCell ref="H22:J22"/>
    <mergeCell ref="B24:K24"/>
    <mergeCell ref="B1:K1"/>
    <mergeCell ref="C3:E3"/>
    <mergeCell ref="B19:K19"/>
    <mergeCell ref="C20:E20"/>
    <mergeCell ref="H20:J20"/>
    <mergeCell ref="B4:B5"/>
    <mergeCell ref="B6:B7"/>
    <mergeCell ref="B8:B9"/>
    <mergeCell ref="B10:B11"/>
    <mergeCell ref="B12:B13"/>
    <mergeCell ref="B14:B15"/>
    <mergeCell ref="C4:E5"/>
    <mergeCell ref="C6:E7"/>
    <mergeCell ref="C8:E9"/>
    <mergeCell ref="C10:E11"/>
    <mergeCell ref="C12:E13"/>
  </mergeCells>
  <printOptions horizontalCentered="1"/>
  <pageMargins left="0.25" right="0.25" top="0.75" bottom="0.75" header="0.3" footer="0.3"/>
  <pageSetup paperSize="9" scale="6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N42"/>
  <sheetViews>
    <sheetView workbookViewId="0">
      <selection activeCell="N14" sqref="N14:N15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4" ht="38.25" customHeight="1" x14ac:dyDescent="0.25">
      <c r="B1" s="66" t="s">
        <v>18</v>
      </c>
      <c r="C1" s="66"/>
      <c r="D1" s="66"/>
      <c r="E1" s="66"/>
      <c r="F1" s="66"/>
      <c r="G1" s="66"/>
      <c r="H1" s="66"/>
      <c r="I1" s="66"/>
      <c r="J1" s="66"/>
      <c r="K1" s="66"/>
      <c r="M1"/>
    </row>
    <row r="2" spans="2:14" x14ac:dyDescent="0.25">
      <c r="M2"/>
    </row>
    <row r="3" spans="2:14" ht="30" customHeight="1" x14ac:dyDescent="0.25">
      <c r="B3" s="15"/>
      <c r="C3" s="95" t="s">
        <v>1</v>
      </c>
      <c r="D3" s="96"/>
      <c r="E3" s="97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7">
        <v>6</v>
      </c>
      <c r="L3" s="18" t="s">
        <v>2</v>
      </c>
      <c r="M3" s="16" t="s">
        <v>3</v>
      </c>
      <c r="N3" s="19" t="s">
        <v>4</v>
      </c>
    </row>
    <row r="4" spans="2:14" ht="24" customHeight="1" x14ac:dyDescent="0.25">
      <c r="B4" s="98">
        <v>1</v>
      </c>
      <c r="C4" s="86" t="s">
        <v>19</v>
      </c>
      <c r="D4" s="87"/>
      <c r="E4" s="88"/>
      <c r="F4" s="45" t="s">
        <v>6</v>
      </c>
      <c r="G4" s="46" t="str">
        <f ca="1">INDIRECT(ADDRESS(27,6))&amp;":"&amp;INDIRECT(ADDRESS(27,7))</f>
        <v>6:9</v>
      </c>
      <c r="H4" s="46" t="str">
        <f ca="1">INDIRECT(ADDRESS(31,7))&amp;":"&amp;INDIRECT(ADDRESS(31,6))</f>
        <v>12:8</v>
      </c>
      <c r="I4" s="46" t="str">
        <f ca="1">INDIRECT(ADDRESS(36,6))&amp;":"&amp;INDIRECT(ADDRESS(36,7))</f>
        <v>10:6</v>
      </c>
      <c r="J4" s="46" t="str">
        <f ca="1">INDIRECT(ADDRESS(42,7))&amp;":"&amp;INDIRECT(ADDRESS(42,6))</f>
        <v>4:5</v>
      </c>
      <c r="K4" s="47" t="str">
        <f ca="1">INDIRECT(ADDRESS(20,6))&amp;":"&amp;INDIRECT(ADDRESS(20,7))</f>
        <v>0:11</v>
      </c>
      <c r="L4" s="79">
        <f ca="1">IF(COUNT(F5:K5)=0,"",COUNTIF(F5:K5,"&gt;0")+0.5*COUNTIF(F5:K5,0))</f>
        <v>2</v>
      </c>
      <c r="M4" s="48"/>
      <c r="N4" s="82">
        <v>4</v>
      </c>
    </row>
    <row r="5" spans="2:14" ht="24" customHeight="1" x14ac:dyDescent="0.25">
      <c r="B5" s="99"/>
      <c r="C5" s="89"/>
      <c r="D5" s="90"/>
      <c r="E5" s="91"/>
      <c r="F5" s="49" t="s">
        <v>6</v>
      </c>
      <c r="G5" s="50">
        <f ca="1">IF(LEN(INDIRECT(ADDRESS(ROW()-1,COLUMN())))=1,"",INDIRECT(ADDRESS(27,6))-INDIRECT(ADDRESS(27,7)))</f>
        <v>-3</v>
      </c>
      <c r="H5" s="50">
        <f ca="1">IF(LEN(INDIRECT(ADDRESS(ROW()-1,COLUMN())))=1,"",INDIRECT(ADDRESS(31,7))-INDIRECT(ADDRESS(31,6)))</f>
        <v>4</v>
      </c>
      <c r="I5" s="50">
        <f ca="1">IF(LEN(INDIRECT(ADDRESS(ROW()-1,COLUMN())))=1,"",INDIRECT(ADDRESS(36,6))-INDIRECT(ADDRESS(36,7)))</f>
        <v>4</v>
      </c>
      <c r="J5" s="50">
        <f ca="1">IF(LEN(INDIRECT(ADDRESS(ROW()-1,COLUMN())))=1,"",INDIRECT(ADDRESS(42,7))-INDIRECT(ADDRESS(42,6)))</f>
        <v>-1</v>
      </c>
      <c r="K5" s="51">
        <f ca="1">IF(LEN(INDIRECT(ADDRESS(ROW()-1,COLUMN())))=1,"",INDIRECT(ADDRESS(20,6))-INDIRECT(ADDRESS(20,7)))</f>
        <v>-11</v>
      </c>
      <c r="L5" s="80"/>
      <c r="M5" s="50">
        <f ca="1">IF(COUNT(F5:K5)=0,"",SUM(F5:K5))</f>
        <v>-7</v>
      </c>
      <c r="N5" s="83"/>
    </row>
    <row r="6" spans="2:14" ht="24" customHeight="1" x14ac:dyDescent="0.25">
      <c r="B6" s="100">
        <v>2</v>
      </c>
      <c r="C6" s="89" t="s">
        <v>20</v>
      </c>
      <c r="D6" s="90"/>
      <c r="E6" s="91"/>
      <c r="F6" s="52" t="str">
        <f ca="1">INDIRECT(ADDRESS(27,7))&amp;":"&amp;INDIRECT(ADDRESS(27,6))</f>
        <v>9:6</v>
      </c>
      <c r="G6" s="53" t="s">
        <v>6</v>
      </c>
      <c r="H6" s="5" t="str">
        <f ca="1">INDIRECT(ADDRESS(37,6))&amp;":"&amp;INDIRECT(ADDRESS(37,7))</f>
        <v>7:5</v>
      </c>
      <c r="I6" s="5" t="str">
        <f ca="1">INDIRECT(ADDRESS(41,7))&amp;":"&amp;INDIRECT(ADDRESS(41,6))</f>
        <v>7:6</v>
      </c>
      <c r="J6" s="5" t="str">
        <f ca="1">INDIRECT(ADDRESS(21,6))&amp;":"&amp;INDIRECT(ADDRESS(21,7))</f>
        <v>9:11</v>
      </c>
      <c r="K6" s="54" t="str">
        <f ca="1">INDIRECT(ADDRESS(30,6))&amp;":"&amp;INDIRECT(ADDRESS(30,7))</f>
        <v>13:1</v>
      </c>
      <c r="L6" s="80">
        <f ca="1">IF(COUNT(F7:K7)=0,"",COUNTIF(F7:K7,"&gt;0")+0.5*COUNTIF(F7:K7,0))</f>
        <v>4</v>
      </c>
      <c r="M6" s="50"/>
      <c r="N6" s="84">
        <v>2</v>
      </c>
    </row>
    <row r="7" spans="2:14" ht="24" customHeight="1" x14ac:dyDescent="0.25">
      <c r="B7" s="99"/>
      <c r="C7" s="89"/>
      <c r="D7" s="90"/>
      <c r="E7" s="91"/>
      <c r="F7" s="55">
        <f ca="1">IF(LEN(INDIRECT(ADDRESS(ROW()-1,COLUMN())))=1,"",INDIRECT(ADDRESS(27,7))-INDIRECT(ADDRESS(27,6)))</f>
        <v>3</v>
      </c>
      <c r="G7" s="56" t="s">
        <v>6</v>
      </c>
      <c r="H7" s="50">
        <f ca="1">IF(LEN(INDIRECT(ADDRESS(ROW()-1,COLUMN())))=1,"",INDIRECT(ADDRESS(37,6))-INDIRECT(ADDRESS(37,7)))</f>
        <v>2</v>
      </c>
      <c r="I7" s="50">
        <f ca="1">IF(LEN(INDIRECT(ADDRESS(ROW()-1,COLUMN())))=1,"",INDIRECT(ADDRESS(41,7))-INDIRECT(ADDRESS(41,6)))</f>
        <v>1</v>
      </c>
      <c r="J7" s="50">
        <f ca="1">IF(LEN(INDIRECT(ADDRESS(ROW()-1,COLUMN())))=1,"",INDIRECT(ADDRESS(21,6))-INDIRECT(ADDRESS(21,7)))</f>
        <v>-2</v>
      </c>
      <c r="K7" s="51">
        <f ca="1">IF(LEN(INDIRECT(ADDRESS(ROW()-1,COLUMN())))=1,"",INDIRECT(ADDRESS(30,6))-INDIRECT(ADDRESS(30,7)))</f>
        <v>12</v>
      </c>
      <c r="L7" s="80"/>
      <c r="M7" s="50">
        <f ca="1">IF(COUNT(F7:K7)=0,"",SUM(F7:K7))</f>
        <v>16</v>
      </c>
      <c r="N7" s="83"/>
    </row>
    <row r="8" spans="2:14" ht="24" customHeight="1" x14ac:dyDescent="0.25">
      <c r="B8" s="100">
        <v>3</v>
      </c>
      <c r="C8" s="89" t="s">
        <v>21</v>
      </c>
      <c r="D8" s="90"/>
      <c r="E8" s="91"/>
      <c r="F8" s="52" t="str">
        <f ca="1">INDIRECT(ADDRESS(31,6))&amp;":"&amp;INDIRECT(ADDRESS(31,7))</f>
        <v>8:12</v>
      </c>
      <c r="G8" s="5" t="str">
        <f ca="1">INDIRECT(ADDRESS(37,7))&amp;":"&amp;INDIRECT(ADDRESS(37,6))</f>
        <v>5:7</v>
      </c>
      <c r="H8" s="53" t="s">
        <v>6</v>
      </c>
      <c r="I8" s="5" t="str">
        <f ca="1">INDIRECT(ADDRESS(22,6))&amp;":"&amp;INDIRECT(ADDRESS(22,7))</f>
        <v>3:12</v>
      </c>
      <c r="J8" s="5" t="str">
        <f ca="1">INDIRECT(ADDRESS(26,7))&amp;":"&amp;INDIRECT(ADDRESS(26,6))</f>
        <v>9:13</v>
      </c>
      <c r="K8" s="54" t="str">
        <f ca="1">INDIRECT(ADDRESS(40,6))&amp;":"&amp;INDIRECT(ADDRESS(40,7))</f>
        <v>13:1</v>
      </c>
      <c r="L8" s="80">
        <f ca="1">IF(COUNT(F9:K9)=0,"",COUNTIF(F9:K9,"&gt;0")+0.5*COUNTIF(F9:K9,0))</f>
        <v>1</v>
      </c>
      <c r="M8" s="50"/>
      <c r="N8" s="84">
        <v>5</v>
      </c>
    </row>
    <row r="9" spans="2:14" ht="24" customHeight="1" x14ac:dyDescent="0.25">
      <c r="B9" s="99"/>
      <c r="C9" s="89"/>
      <c r="D9" s="90"/>
      <c r="E9" s="91"/>
      <c r="F9" s="55">
        <f ca="1">IF(LEN(INDIRECT(ADDRESS(ROW()-1,COLUMN())))=1,"",INDIRECT(ADDRESS(31,6))-INDIRECT(ADDRESS(31,7)))</f>
        <v>-4</v>
      </c>
      <c r="G9" s="50">
        <f ca="1">IF(LEN(INDIRECT(ADDRESS(ROW()-1,COLUMN())))=1,"",INDIRECT(ADDRESS(37,7))-INDIRECT(ADDRESS(37,6)))</f>
        <v>-2</v>
      </c>
      <c r="H9" s="56" t="s">
        <v>6</v>
      </c>
      <c r="I9" s="50">
        <f ca="1">IF(LEN(INDIRECT(ADDRESS(ROW()-1,COLUMN())))=1,"",INDIRECT(ADDRESS(22,6))-INDIRECT(ADDRESS(22,7)))</f>
        <v>-9</v>
      </c>
      <c r="J9" s="50">
        <f ca="1">IF(LEN(INDIRECT(ADDRESS(ROW()-1,COLUMN())))=1,"",INDIRECT(ADDRESS(26,7))-INDIRECT(ADDRESS(26,6)))</f>
        <v>-4</v>
      </c>
      <c r="K9" s="51">
        <f ca="1">IF(LEN(INDIRECT(ADDRESS(ROW()-1,COLUMN())))=1,"",INDIRECT(ADDRESS(40,6))-INDIRECT(ADDRESS(40,7)))</f>
        <v>12</v>
      </c>
      <c r="L9" s="80"/>
      <c r="M9" s="50">
        <f ca="1">IF(COUNT(F9:K9)=0,"",SUM(F9:K9))</f>
        <v>-7</v>
      </c>
      <c r="N9" s="83"/>
    </row>
    <row r="10" spans="2:14" ht="24" customHeight="1" x14ac:dyDescent="0.25">
      <c r="B10" s="100">
        <v>4</v>
      </c>
      <c r="C10" s="89" t="s">
        <v>22</v>
      </c>
      <c r="D10" s="90"/>
      <c r="E10" s="91"/>
      <c r="F10" s="52" t="str">
        <f ca="1">INDIRECT(ADDRESS(36,7))&amp;":"&amp;INDIRECT(ADDRESS(36,6))</f>
        <v>6:10</v>
      </c>
      <c r="G10" s="5" t="str">
        <f ca="1">INDIRECT(ADDRESS(41,6))&amp;":"&amp;INDIRECT(ADDRESS(41,7))</f>
        <v>6:7</v>
      </c>
      <c r="H10" s="5" t="str">
        <f ca="1">INDIRECT(ADDRESS(22,7))&amp;":"&amp;INDIRECT(ADDRESS(22,6))</f>
        <v>12:3</v>
      </c>
      <c r="I10" s="53" t="s">
        <v>6</v>
      </c>
      <c r="J10" s="5" t="str">
        <f ca="1">INDIRECT(ADDRESS(32,6))&amp;":"&amp;INDIRECT(ADDRESS(32,7))</f>
        <v>10:6</v>
      </c>
      <c r="K10" s="54" t="str">
        <f ca="1">INDIRECT(ADDRESS(25,7))&amp;":"&amp;INDIRECT(ADDRESS(25,6))</f>
        <v>13:5</v>
      </c>
      <c r="L10" s="80">
        <f ca="1">IF(COUNT(F11:K11)=0,"",COUNTIF(F11:K11,"&gt;0")+0.5*COUNTIF(F11:K11,0))</f>
        <v>3</v>
      </c>
      <c r="M10" s="50"/>
      <c r="N10" s="84">
        <v>3</v>
      </c>
    </row>
    <row r="11" spans="2:14" ht="24" customHeight="1" x14ac:dyDescent="0.25">
      <c r="B11" s="99"/>
      <c r="C11" s="89"/>
      <c r="D11" s="90"/>
      <c r="E11" s="91"/>
      <c r="F11" s="55">
        <f ca="1">IF(LEN(INDIRECT(ADDRESS(ROW()-1,COLUMN())))=1,"",INDIRECT(ADDRESS(36,7))-INDIRECT(ADDRESS(36,6)))</f>
        <v>-4</v>
      </c>
      <c r="G11" s="50">
        <f ca="1">IF(LEN(INDIRECT(ADDRESS(ROW()-1,COLUMN())))=1,"",INDIRECT(ADDRESS(41,6))-INDIRECT(ADDRESS(41,7)))</f>
        <v>-1</v>
      </c>
      <c r="H11" s="50">
        <f ca="1">IF(LEN(INDIRECT(ADDRESS(ROW()-1,COLUMN())))=1,"",INDIRECT(ADDRESS(22,7))-INDIRECT(ADDRESS(22,6)))</f>
        <v>9</v>
      </c>
      <c r="I11" s="56" t="s">
        <v>6</v>
      </c>
      <c r="J11" s="50">
        <f ca="1">IF(LEN(INDIRECT(ADDRESS(ROW()-1,COLUMN())))=1,"",INDIRECT(ADDRESS(32,6))-INDIRECT(ADDRESS(32,7)))</f>
        <v>4</v>
      </c>
      <c r="K11" s="51">
        <f ca="1">IF(LEN(INDIRECT(ADDRESS(ROW()-1,COLUMN())))=1,"",INDIRECT(ADDRESS(25,7))-INDIRECT(ADDRESS(25,6)))</f>
        <v>8</v>
      </c>
      <c r="L11" s="80"/>
      <c r="M11" s="50">
        <f ca="1">IF(COUNT(F11:K11)=0,"",SUM(F11:K11))</f>
        <v>16</v>
      </c>
      <c r="N11" s="83"/>
    </row>
    <row r="12" spans="2:14" ht="24" customHeight="1" x14ac:dyDescent="0.25">
      <c r="B12" s="100">
        <v>5</v>
      </c>
      <c r="C12" s="89" t="s">
        <v>23</v>
      </c>
      <c r="D12" s="90"/>
      <c r="E12" s="91"/>
      <c r="F12" s="52" t="str">
        <f ca="1">INDIRECT(ADDRESS(42,6))&amp;":"&amp;INDIRECT(ADDRESS(42,7))</f>
        <v>5:4</v>
      </c>
      <c r="G12" s="5" t="str">
        <f ca="1">INDIRECT(ADDRESS(21,7))&amp;":"&amp;INDIRECT(ADDRESS(21,6))</f>
        <v>11:9</v>
      </c>
      <c r="H12" s="5" t="str">
        <f ca="1">INDIRECT(ADDRESS(26,6))&amp;":"&amp;INDIRECT(ADDRESS(26,7))</f>
        <v>13:9</v>
      </c>
      <c r="I12" s="5" t="str">
        <f ca="1">INDIRECT(ADDRESS(32,7))&amp;":"&amp;INDIRECT(ADDRESS(32,6))</f>
        <v>6:10</v>
      </c>
      <c r="J12" s="53" t="s">
        <v>6</v>
      </c>
      <c r="K12" s="54" t="str">
        <f ca="1">INDIRECT(ADDRESS(35,7))&amp;":"&amp;INDIRECT(ADDRESS(35,6))</f>
        <v>7:4</v>
      </c>
      <c r="L12" s="80">
        <f ca="1">IF(COUNT(F13:K13)=0,"",COUNTIF(F13:K13,"&gt;0")+0.5*COUNTIF(F13:K13,0))</f>
        <v>4</v>
      </c>
      <c r="M12" s="50"/>
      <c r="N12" s="84">
        <v>1</v>
      </c>
    </row>
    <row r="13" spans="2:14" ht="24" customHeight="1" x14ac:dyDescent="0.25">
      <c r="B13" s="99"/>
      <c r="C13" s="89"/>
      <c r="D13" s="90"/>
      <c r="E13" s="91"/>
      <c r="F13" s="55">
        <f ca="1">IF(LEN(INDIRECT(ADDRESS(ROW()-1,COLUMN())))=1,"",INDIRECT(ADDRESS(42,6))-INDIRECT(ADDRESS(42,7)))</f>
        <v>1</v>
      </c>
      <c r="G13" s="50">
        <f ca="1">IF(LEN(INDIRECT(ADDRESS(ROW()-1,COLUMN())))=1,"",INDIRECT(ADDRESS(21,7))-INDIRECT(ADDRESS(21,6)))</f>
        <v>2</v>
      </c>
      <c r="H13" s="50">
        <f ca="1">IF(LEN(INDIRECT(ADDRESS(ROW()-1,COLUMN())))=1,"",INDIRECT(ADDRESS(26,6))-INDIRECT(ADDRESS(26,7)))</f>
        <v>4</v>
      </c>
      <c r="I13" s="50">
        <f ca="1">IF(LEN(INDIRECT(ADDRESS(ROW()-1,COLUMN())))=1,"",INDIRECT(ADDRESS(32,7))-INDIRECT(ADDRESS(32,6)))</f>
        <v>-4</v>
      </c>
      <c r="J13" s="56" t="s">
        <v>6</v>
      </c>
      <c r="K13" s="51">
        <f ca="1">IF(LEN(INDIRECT(ADDRESS(ROW()-1,COLUMN())))=1,"",INDIRECT(ADDRESS(35,7))-INDIRECT(ADDRESS(35,6)))</f>
        <v>3</v>
      </c>
      <c r="L13" s="80"/>
      <c r="M13" s="50">
        <f ca="1">IF(COUNT(F13:K13)=0,"",SUM(F13:K13))</f>
        <v>6</v>
      </c>
      <c r="N13" s="83"/>
    </row>
    <row r="14" spans="2:14" ht="24" customHeight="1" x14ac:dyDescent="0.25">
      <c r="B14" s="100">
        <v>6</v>
      </c>
      <c r="C14" s="89" t="s">
        <v>24</v>
      </c>
      <c r="D14" s="90"/>
      <c r="E14" s="91"/>
      <c r="F14" s="52" t="str">
        <f ca="1">INDIRECT(ADDRESS(20,7))&amp;":"&amp;INDIRECT(ADDRESS(20,6))</f>
        <v>11:0</v>
      </c>
      <c r="G14" s="5" t="str">
        <f ca="1">INDIRECT(ADDRESS(30,7))&amp;":"&amp;INDIRECT(ADDRESS(30,6))</f>
        <v>1:13</v>
      </c>
      <c r="H14" s="5" t="str">
        <f ca="1">INDIRECT(ADDRESS(40,7))&amp;":"&amp;INDIRECT(ADDRESS(40,6))</f>
        <v>1:13</v>
      </c>
      <c r="I14" s="5" t="str">
        <f ca="1">INDIRECT(ADDRESS(25,6))&amp;":"&amp;INDIRECT(ADDRESS(25,7))</f>
        <v>5:13</v>
      </c>
      <c r="J14" s="5" t="str">
        <f ca="1">INDIRECT(ADDRESS(35,6))&amp;":"&amp;INDIRECT(ADDRESS(35,7))</f>
        <v>4:7</v>
      </c>
      <c r="K14" s="57" t="s">
        <v>6</v>
      </c>
      <c r="L14" s="80">
        <f ca="1">IF(COUNT(F15:K15)=0,"",COUNTIF(F15:K15,"&gt;0")+0.5*COUNTIF(F15:K15,0))</f>
        <v>1</v>
      </c>
      <c r="M14" s="50"/>
      <c r="N14" s="84">
        <v>6</v>
      </c>
    </row>
    <row r="15" spans="2:14" ht="24" customHeight="1" x14ac:dyDescent="0.25">
      <c r="B15" s="101"/>
      <c r="C15" s="92"/>
      <c r="D15" s="93"/>
      <c r="E15" s="94"/>
      <c r="F15" s="58">
        <f ca="1">IF(LEN(INDIRECT(ADDRESS(ROW()-1,COLUMN())))=1,"",INDIRECT(ADDRESS(20,7))-INDIRECT(ADDRESS(20,6)))</f>
        <v>11</v>
      </c>
      <c r="G15" s="59">
        <f ca="1">IF(LEN(INDIRECT(ADDRESS(ROW()-1,COLUMN())))=1,"",INDIRECT(ADDRESS(30,7))-INDIRECT(ADDRESS(30,6)))</f>
        <v>-12</v>
      </c>
      <c r="H15" s="59">
        <f ca="1">IF(LEN(INDIRECT(ADDRESS(ROW()-1,COLUMN())))=1,"",INDIRECT(ADDRESS(40,7))-INDIRECT(ADDRESS(40,6)))</f>
        <v>-12</v>
      </c>
      <c r="I15" s="59">
        <f ca="1">IF(LEN(INDIRECT(ADDRESS(ROW()-1,COLUMN())))=1,"",INDIRECT(ADDRESS(25,6))-INDIRECT(ADDRESS(25,7)))</f>
        <v>-8</v>
      </c>
      <c r="J15" s="59">
        <f ca="1">IF(LEN(INDIRECT(ADDRESS(ROW()-1,COLUMN())))=1,"",INDIRECT(ADDRESS(35,6))-INDIRECT(ADDRESS(35,7)))</f>
        <v>-3</v>
      </c>
      <c r="K15" s="60" t="s">
        <v>6</v>
      </c>
      <c r="L15" s="81"/>
      <c r="M15" s="59">
        <f ca="1">IF(COUNT(F15:K15)=0,"",SUM(F15:K15))</f>
        <v>-24</v>
      </c>
      <c r="N15" s="85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13" customFormat="1" ht="30" customHeight="1" x14ac:dyDescent="0.35">
      <c r="A19" s="37"/>
      <c r="B19" s="70" t="s">
        <v>12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3" s="13" customFormat="1" ht="30" customHeight="1" x14ac:dyDescent="0.35">
      <c r="A20" s="37"/>
      <c r="B20" s="39">
        <v>1</v>
      </c>
      <c r="C20" s="71" t="str">
        <f ca="1">IF(ISBLANK(INDIRECT(ADDRESS(B20*2+2,3))),"",INDIRECT(ADDRESS(B20*2+2,3)))</f>
        <v>Поляков, Полякова, Савельева</v>
      </c>
      <c r="D20" s="71"/>
      <c r="E20" s="72"/>
      <c r="F20" s="40">
        <v>0</v>
      </c>
      <c r="G20" s="41">
        <v>11</v>
      </c>
      <c r="H20" s="73" t="str">
        <f ca="1">IF(ISBLANK(INDIRECT(ADDRESS(K20*2+2,3))),"",INDIRECT(ADDRESS(K20*2+2,3)))</f>
        <v>Осипова, Лосева, Миронова</v>
      </c>
      <c r="I20" s="71"/>
      <c r="J20" s="71"/>
      <c r="K20" s="39">
        <v>6</v>
      </c>
      <c r="L20" s="42" t="s">
        <v>13</v>
      </c>
      <c r="M20" s="38"/>
    </row>
    <row r="21" spans="1:13" s="13" customFormat="1" ht="30" customHeight="1" x14ac:dyDescent="0.35">
      <c r="A21" s="37"/>
      <c r="B21" s="39">
        <v>2</v>
      </c>
      <c r="C21" s="71" t="str">
        <f ca="1">IF(ISBLANK(INDIRECT(ADDRESS(B21*2+2,3))),"",INDIRECT(ADDRESS(B21*2+2,3)))</f>
        <v>Фёдорова, Завьялов, Корсакова</v>
      </c>
      <c r="D21" s="71"/>
      <c r="E21" s="72"/>
      <c r="F21" s="40">
        <v>9</v>
      </c>
      <c r="G21" s="41">
        <v>11</v>
      </c>
      <c r="H21" s="73" t="str">
        <f ca="1">IF(ISBLANK(INDIRECT(ADDRESS(K21*2+2,3))),"",INDIRECT(ADDRESS(K21*2+2,3)))</f>
        <v>Возный, Самофал, Двуреченский</v>
      </c>
      <c r="I21" s="71"/>
      <c r="J21" s="71"/>
      <c r="K21" s="39">
        <v>5</v>
      </c>
      <c r="L21" s="42" t="s">
        <v>13</v>
      </c>
      <c r="M21" s="38"/>
    </row>
    <row r="22" spans="1:13" s="13" customFormat="1" ht="30" customHeight="1" x14ac:dyDescent="0.35">
      <c r="A22" s="37"/>
      <c r="B22" s="39">
        <v>3</v>
      </c>
      <c r="C22" s="71" t="str">
        <f ca="1">IF(ISBLANK(INDIRECT(ADDRESS(B22*2+2,3))),"",INDIRECT(ADDRESS(B22*2+2,3)))</f>
        <v>Мыльцева, Мыльцева, Татьянц</v>
      </c>
      <c r="D22" s="71"/>
      <c r="E22" s="72"/>
      <c r="F22" s="40">
        <v>3</v>
      </c>
      <c r="G22" s="41">
        <v>12</v>
      </c>
      <c r="H22" s="73" t="str">
        <f ca="1">IF(ISBLANK(INDIRECT(ADDRESS(K22*2+2,3))),"",INDIRECT(ADDRESS(K22*2+2,3)))</f>
        <v>Малов, Чугунов, Потапова</v>
      </c>
      <c r="I22" s="71"/>
      <c r="J22" s="71"/>
      <c r="K22" s="39">
        <v>4</v>
      </c>
      <c r="L22" s="42" t="s">
        <v>13</v>
      </c>
      <c r="M22" s="38"/>
    </row>
    <row r="23" spans="1:13" s="13" customFormat="1" ht="30" customHeight="1" x14ac:dyDescent="0.35">
      <c r="A23" s="37"/>
      <c r="B23" s="43"/>
      <c r="C23" s="43"/>
      <c r="D23" s="43"/>
      <c r="E23" s="43"/>
      <c r="F23" s="43"/>
      <c r="G23" s="43"/>
      <c r="H23" s="43"/>
      <c r="I23" s="43"/>
      <c r="J23" s="43"/>
      <c r="K23" s="43"/>
      <c r="M23" s="44"/>
    </row>
    <row r="24" spans="1:13" s="13" customFormat="1" ht="30" customHeight="1" x14ac:dyDescent="0.35">
      <c r="A24" s="37"/>
      <c r="B24" s="74" t="s">
        <v>14</v>
      </c>
      <c r="C24" s="74"/>
      <c r="D24" s="74"/>
      <c r="E24" s="74"/>
      <c r="F24" s="74"/>
      <c r="G24" s="74"/>
      <c r="H24" s="74"/>
      <c r="I24" s="74"/>
      <c r="J24" s="74"/>
      <c r="K24" s="74"/>
      <c r="M24" s="44"/>
    </row>
    <row r="25" spans="1:13" s="13" customFormat="1" ht="30" customHeight="1" x14ac:dyDescent="0.35">
      <c r="A25" s="37"/>
      <c r="B25" s="39">
        <v>6</v>
      </c>
      <c r="C25" s="71" t="str">
        <f ca="1">IF(ISBLANK(INDIRECT(ADDRESS(B25*2+2,3))),"",INDIRECT(ADDRESS(B25*2+2,3)))</f>
        <v>Осипова, Лосева, Миронова</v>
      </c>
      <c r="D25" s="71"/>
      <c r="E25" s="72"/>
      <c r="F25" s="40">
        <v>5</v>
      </c>
      <c r="G25" s="41">
        <v>13</v>
      </c>
      <c r="H25" s="73" t="str">
        <f ca="1">IF(ISBLANK(INDIRECT(ADDRESS(K25*2+2,3))),"",INDIRECT(ADDRESS(K25*2+2,3)))</f>
        <v>Малов, Чугунов, Потапова</v>
      </c>
      <c r="I25" s="71"/>
      <c r="J25" s="71"/>
      <c r="K25" s="39">
        <v>4</v>
      </c>
      <c r="L25" s="42" t="s">
        <v>13</v>
      </c>
      <c r="M25" s="38"/>
    </row>
    <row r="26" spans="1:13" s="13" customFormat="1" ht="30" customHeight="1" x14ac:dyDescent="0.35">
      <c r="A26" s="37"/>
      <c r="B26" s="39">
        <v>5</v>
      </c>
      <c r="C26" s="71" t="str">
        <f ca="1">IF(ISBLANK(INDIRECT(ADDRESS(B26*2+2,3))),"",INDIRECT(ADDRESS(B26*2+2,3)))</f>
        <v>Возный, Самофал, Двуреченский</v>
      </c>
      <c r="D26" s="71"/>
      <c r="E26" s="72"/>
      <c r="F26" s="40">
        <v>13</v>
      </c>
      <c r="G26" s="41">
        <v>9</v>
      </c>
      <c r="H26" s="73" t="str">
        <f ca="1">IF(ISBLANK(INDIRECT(ADDRESS(K26*2+2,3))),"",INDIRECT(ADDRESS(K26*2+2,3)))</f>
        <v>Мыльцева, Мыльцева, Татьянц</v>
      </c>
      <c r="I26" s="71"/>
      <c r="J26" s="71"/>
      <c r="K26" s="39">
        <v>3</v>
      </c>
      <c r="L26" s="42" t="s">
        <v>13</v>
      </c>
      <c r="M26" s="38"/>
    </row>
    <row r="27" spans="1:13" s="13" customFormat="1" ht="30" customHeight="1" x14ac:dyDescent="0.35">
      <c r="A27" s="37"/>
      <c r="B27" s="39">
        <v>1</v>
      </c>
      <c r="C27" s="71" t="str">
        <f ca="1">IF(ISBLANK(INDIRECT(ADDRESS(B27*2+2,3))),"",INDIRECT(ADDRESS(B27*2+2,3)))</f>
        <v>Поляков, Полякова, Савельева</v>
      </c>
      <c r="D27" s="71"/>
      <c r="E27" s="72"/>
      <c r="F27" s="40">
        <v>6</v>
      </c>
      <c r="G27" s="41">
        <v>9</v>
      </c>
      <c r="H27" s="73" t="str">
        <f ca="1">IF(ISBLANK(INDIRECT(ADDRESS(K27*2+2,3))),"",INDIRECT(ADDRESS(K27*2+2,3)))</f>
        <v>Фёдорова, Завьялов, Корсакова</v>
      </c>
      <c r="I27" s="71"/>
      <c r="J27" s="71"/>
      <c r="K27" s="39">
        <v>2</v>
      </c>
      <c r="L27" s="42" t="s">
        <v>13</v>
      </c>
      <c r="M27" s="38"/>
    </row>
    <row r="28" spans="1:13" s="13" customFormat="1" ht="30" customHeight="1" x14ac:dyDescent="0.35">
      <c r="A28" s="37"/>
      <c r="B28" s="43"/>
      <c r="C28" s="43"/>
      <c r="D28" s="43"/>
      <c r="E28" s="43"/>
      <c r="F28" s="43"/>
      <c r="G28" s="43"/>
      <c r="H28" s="43"/>
      <c r="I28" s="43"/>
      <c r="J28" s="43"/>
      <c r="K28" s="43"/>
      <c r="M28" s="44"/>
    </row>
    <row r="29" spans="1:13" s="13" customFormat="1" ht="30" customHeight="1" x14ac:dyDescent="0.35">
      <c r="A29" s="37"/>
      <c r="B29" s="74" t="s">
        <v>15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1:13" s="13" customFormat="1" ht="30" customHeight="1" x14ac:dyDescent="0.35">
      <c r="A30" s="37"/>
      <c r="B30" s="39">
        <v>2</v>
      </c>
      <c r="C30" s="71" t="str">
        <f ca="1">IF(ISBLANK(INDIRECT(ADDRESS(B30*2+2,3))),"",INDIRECT(ADDRESS(B30*2+2,3)))</f>
        <v>Фёдорова, Завьялов, Корсакова</v>
      </c>
      <c r="D30" s="71"/>
      <c r="E30" s="72"/>
      <c r="F30" s="40">
        <v>13</v>
      </c>
      <c r="G30" s="41">
        <v>1</v>
      </c>
      <c r="H30" s="73" t="str">
        <f ca="1">IF(ISBLANK(INDIRECT(ADDRESS(K30*2+2,3))),"",INDIRECT(ADDRESS(K30*2+2,3)))</f>
        <v>Осипова, Лосева, Миронова</v>
      </c>
      <c r="I30" s="71"/>
      <c r="J30" s="71"/>
      <c r="K30" s="39">
        <v>6</v>
      </c>
      <c r="L30" s="42" t="s">
        <v>13</v>
      </c>
      <c r="M30" s="38"/>
    </row>
    <row r="31" spans="1:13" s="13" customFormat="1" ht="30" customHeight="1" x14ac:dyDescent="0.35">
      <c r="A31" s="37"/>
      <c r="B31" s="39">
        <v>3</v>
      </c>
      <c r="C31" s="71" t="str">
        <f ca="1">IF(ISBLANK(INDIRECT(ADDRESS(B31*2+2,3))),"",INDIRECT(ADDRESS(B31*2+2,3)))</f>
        <v>Мыльцева, Мыльцева, Татьянц</v>
      </c>
      <c r="D31" s="71"/>
      <c r="E31" s="72"/>
      <c r="F31" s="40">
        <v>8</v>
      </c>
      <c r="G31" s="41">
        <v>12</v>
      </c>
      <c r="H31" s="73" t="str">
        <f ca="1">IF(ISBLANK(INDIRECT(ADDRESS(K31*2+2,3))),"",INDIRECT(ADDRESS(K31*2+2,3)))</f>
        <v>Поляков, Полякова, Савельева</v>
      </c>
      <c r="I31" s="71"/>
      <c r="J31" s="71"/>
      <c r="K31" s="39">
        <v>1</v>
      </c>
      <c r="L31" s="42" t="s">
        <v>13</v>
      </c>
      <c r="M31" s="38"/>
    </row>
    <row r="32" spans="1:13" s="13" customFormat="1" ht="30" customHeight="1" x14ac:dyDescent="0.35">
      <c r="A32" s="37"/>
      <c r="B32" s="39">
        <v>4</v>
      </c>
      <c r="C32" s="71" t="str">
        <f ca="1">IF(ISBLANK(INDIRECT(ADDRESS(B32*2+2,3))),"",INDIRECT(ADDRESS(B32*2+2,3)))</f>
        <v>Малов, Чугунов, Потапова</v>
      </c>
      <c r="D32" s="71"/>
      <c r="E32" s="72"/>
      <c r="F32" s="40">
        <v>10</v>
      </c>
      <c r="G32" s="41">
        <v>6</v>
      </c>
      <c r="H32" s="73" t="str">
        <f ca="1">IF(ISBLANK(INDIRECT(ADDRESS(K32*2+2,3))),"",INDIRECT(ADDRESS(K32*2+2,3)))</f>
        <v>Возный, Самофал, Двуреченский</v>
      </c>
      <c r="I32" s="71"/>
      <c r="J32" s="71"/>
      <c r="K32" s="39">
        <v>5</v>
      </c>
      <c r="L32" s="42" t="s">
        <v>13</v>
      </c>
      <c r="M32" s="38"/>
    </row>
    <row r="33" spans="1:13" s="13" customFormat="1" ht="30" customHeight="1" x14ac:dyDescent="0.35">
      <c r="A33" s="37"/>
      <c r="B33" s="43"/>
      <c r="C33" s="43"/>
      <c r="D33" s="43"/>
      <c r="E33" s="43"/>
      <c r="F33" s="43"/>
      <c r="G33" s="43"/>
      <c r="H33" s="43"/>
      <c r="I33" s="43"/>
      <c r="J33" s="43"/>
      <c r="K33" s="43"/>
      <c r="M33" s="44"/>
    </row>
    <row r="34" spans="1:13" s="13" customFormat="1" ht="30" customHeight="1" x14ac:dyDescent="0.35">
      <c r="A34" s="37"/>
      <c r="B34" s="74" t="s">
        <v>16</v>
      </c>
      <c r="C34" s="74"/>
      <c r="D34" s="74"/>
      <c r="E34" s="74"/>
      <c r="F34" s="74"/>
      <c r="G34" s="74"/>
      <c r="H34" s="74"/>
      <c r="I34" s="74"/>
      <c r="J34" s="74"/>
      <c r="K34" s="74"/>
      <c r="M34" s="44"/>
    </row>
    <row r="35" spans="1:13" s="13" customFormat="1" ht="30" customHeight="1" x14ac:dyDescent="0.35">
      <c r="A35" s="37"/>
      <c r="B35" s="39">
        <v>6</v>
      </c>
      <c r="C35" s="71" t="str">
        <f ca="1">IF(ISBLANK(INDIRECT(ADDRESS(B35*2+2,3))),"",INDIRECT(ADDRESS(B35*2+2,3)))</f>
        <v>Осипова, Лосева, Миронова</v>
      </c>
      <c r="D35" s="71"/>
      <c r="E35" s="72"/>
      <c r="F35" s="40">
        <v>4</v>
      </c>
      <c r="G35" s="41">
        <v>7</v>
      </c>
      <c r="H35" s="73" t="str">
        <f ca="1">IF(ISBLANK(INDIRECT(ADDRESS(K35*2+2,3))),"",INDIRECT(ADDRESS(K35*2+2,3)))</f>
        <v>Возный, Самофал, Двуреченский</v>
      </c>
      <c r="I35" s="71"/>
      <c r="J35" s="71"/>
      <c r="K35" s="39">
        <v>5</v>
      </c>
      <c r="L35" s="42" t="s">
        <v>13</v>
      </c>
      <c r="M35" s="38"/>
    </row>
    <row r="36" spans="1:13" s="13" customFormat="1" ht="30" customHeight="1" x14ac:dyDescent="0.35">
      <c r="A36" s="37"/>
      <c r="B36" s="39">
        <v>1</v>
      </c>
      <c r="C36" s="71" t="str">
        <f ca="1">IF(ISBLANK(INDIRECT(ADDRESS(B36*2+2,3))),"",INDIRECT(ADDRESS(B36*2+2,3)))</f>
        <v>Поляков, Полякова, Савельева</v>
      </c>
      <c r="D36" s="71"/>
      <c r="E36" s="72"/>
      <c r="F36" s="40">
        <v>10</v>
      </c>
      <c r="G36" s="41">
        <v>6</v>
      </c>
      <c r="H36" s="73" t="str">
        <f ca="1">IF(ISBLANK(INDIRECT(ADDRESS(K36*2+2,3))),"",INDIRECT(ADDRESS(K36*2+2,3)))</f>
        <v>Малов, Чугунов, Потапова</v>
      </c>
      <c r="I36" s="71"/>
      <c r="J36" s="71"/>
      <c r="K36" s="39">
        <v>4</v>
      </c>
      <c r="L36" s="42" t="s">
        <v>13</v>
      </c>
      <c r="M36" s="38"/>
    </row>
    <row r="37" spans="1:13" s="13" customFormat="1" ht="30" customHeight="1" x14ac:dyDescent="0.35">
      <c r="A37" s="37"/>
      <c r="B37" s="39">
        <v>2</v>
      </c>
      <c r="C37" s="71" t="str">
        <f ca="1">IF(ISBLANK(INDIRECT(ADDRESS(B37*2+2,3))),"",INDIRECT(ADDRESS(B37*2+2,3)))</f>
        <v>Фёдорова, Завьялов, Корсакова</v>
      </c>
      <c r="D37" s="71"/>
      <c r="E37" s="72"/>
      <c r="F37" s="40">
        <v>7</v>
      </c>
      <c r="G37" s="41">
        <v>5</v>
      </c>
      <c r="H37" s="73" t="str">
        <f ca="1">IF(ISBLANK(INDIRECT(ADDRESS(K37*2+2,3))),"",INDIRECT(ADDRESS(K37*2+2,3)))</f>
        <v>Мыльцева, Мыльцева, Татьянц</v>
      </c>
      <c r="I37" s="71"/>
      <c r="J37" s="71"/>
      <c r="K37" s="39">
        <v>3</v>
      </c>
      <c r="L37" s="42" t="s">
        <v>13</v>
      </c>
      <c r="M37" s="38"/>
    </row>
    <row r="38" spans="1:13" s="13" customFormat="1" ht="30" customHeight="1" x14ac:dyDescent="0.35">
      <c r="A38" s="37"/>
      <c r="B38" s="43"/>
      <c r="C38" s="43"/>
      <c r="D38" s="43"/>
      <c r="E38" s="43"/>
      <c r="F38" s="43"/>
      <c r="G38" s="43"/>
      <c r="H38" s="43"/>
      <c r="I38" s="43"/>
      <c r="J38" s="43"/>
      <c r="K38" s="43"/>
      <c r="M38" s="44"/>
    </row>
    <row r="39" spans="1:13" s="13" customFormat="1" ht="30" customHeight="1" x14ac:dyDescent="0.35">
      <c r="A39" s="37"/>
      <c r="B39" s="74" t="s">
        <v>17</v>
      </c>
      <c r="C39" s="74"/>
      <c r="D39" s="74"/>
      <c r="E39" s="74"/>
      <c r="F39" s="74"/>
      <c r="G39" s="74"/>
      <c r="H39" s="74"/>
      <c r="I39" s="74"/>
      <c r="J39" s="74"/>
      <c r="K39" s="74"/>
      <c r="M39" s="44"/>
    </row>
    <row r="40" spans="1:13" s="13" customFormat="1" ht="30" customHeight="1" x14ac:dyDescent="0.35">
      <c r="A40" s="37"/>
      <c r="B40" s="39">
        <v>3</v>
      </c>
      <c r="C40" s="71" t="str">
        <f ca="1">IF(ISBLANK(INDIRECT(ADDRESS(B40*2+2,3))),"",INDIRECT(ADDRESS(B40*2+2,3)))</f>
        <v>Мыльцева, Мыльцева, Татьянц</v>
      </c>
      <c r="D40" s="71"/>
      <c r="E40" s="72"/>
      <c r="F40" s="40">
        <v>13</v>
      </c>
      <c r="G40" s="41">
        <v>1</v>
      </c>
      <c r="H40" s="73" t="str">
        <f ca="1">IF(ISBLANK(INDIRECT(ADDRESS(K40*2+2,3))),"",INDIRECT(ADDRESS(K40*2+2,3)))</f>
        <v>Осипова, Лосева, Миронова</v>
      </c>
      <c r="I40" s="71"/>
      <c r="J40" s="71"/>
      <c r="K40" s="39">
        <v>6</v>
      </c>
      <c r="L40" s="42" t="s">
        <v>13</v>
      </c>
      <c r="M40" s="38"/>
    </row>
    <row r="41" spans="1:13" s="13" customFormat="1" ht="30" customHeight="1" x14ac:dyDescent="0.35">
      <c r="A41" s="37"/>
      <c r="B41" s="39">
        <v>4</v>
      </c>
      <c r="C41" s="71" t="str">
        <f ca="1">IF(ISBLANK(INDIRECT(ADDRESS(B41*2+2,3))),"",INDIRECT(ADDRESS(B41*2+2,3)))</f>
        <v>Малов, Чугунов, Потапова</v>
      </c>
      <c r="D41" s="71"/>
      <c r="E41" s="72"/>
      <c r="F41" s="40">
        <v>6</v>
      </c>
      <c r="G41" s="41">
        <v>7</v>
      </c>
      <c r="H41" s="73" t="str">
        <f ca="1">IF(ISBLANK(INDIRECT(ADDRESS(K41*2+2,3))),"",INDIRECT(ADDRESS(K41*2+2,3)))</f>
        <v>Фёдорова, Завьялов, Корсакова</v>
      </c>
      <c r="I41" s="71"/>
      <c r="J41" s="71"/>
      <c r="K41" s="39">
        <v>2</v>
      </c>
      <c r="L41" s="42" t="s">
        <v>13</v>
      </c>
      <c r="M41" s="38"/>
    </row>
    <row r="42" spans="1:13" s="13" customFormat="1" ht="30" customHeight="1" x14ac:dyDescent="0.35">
      <c r="A42" s="37"/>
      <c r="B42" s="39">
        <v>5</v>
      </c>
      <c r="C42" s="71" t="str">
        <f ca="1">IF(ISBLANK(INDIRECT(ADDRESS(B42*2+2,3))),"",INDIRECT(ADDRESS(B42*2+2,3)))</f>
        <v>Возный, Самофал, Двуреченский</v>
      </c>
      <c r="D42" s="71"/>
      <c r="E42" s="72"/>
      <c r="F42" s="40">
        <v>5</v>
      </c>
      <c r="G42" s="41">
        <v>4</v>
      </c>
      <c r="H42" s="73" t="str">
        <f ca="1">IF(ISBLANK(INDIRECT(ADDRESS(K42*2+2,3))),"",INDIRECT(ADDRESS(K42*2+2,3)))</f>
        <v>Поляков, Полякова, Савельева</v>
      </c>
      <c r="I42" s="71"/>
      <c r="J42" s="71"/>
      <c r="K42" s="39">
        <v>1</v>
      </c>
      <c r="L42" s="42" t="s">
        <v>13</v>
      </c>
      <c r="M42" s="38"/>
    </row>
  </sheetData>
  <mergeCells count="61">
    <mergeCell ref="C4:E5"/>
    <mergeCell ref="L14:L15"/>
    <mergeCell ref="N4:N5"/>
    <mergeCell ref="N6:N7"/>
    <mergeCell ref="N8:N9"/>
    <mergeCell ref="N10:N11"/>
    <mergeCell ref="N12:N13"/>
    <mergeCell ref="N14:N15"/>
    <mergeCell ref="L4:L5"/>
    <mergeCell ref="L6:L7"/>
    <mergeCell ref="L8:L9"/>
    <mergeCell ref="L10:L11"/>
    <mergeCell ref="L12:L13"/>
    <mergeCell ref="C40:E40"/>
    <mergeCell ref="H40:J40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32:E32"/>
    <mergeCell ref="H32:J32"/>
    <mergeCell ref="B34:K34"/>
    <mergeCell ref="C35:E35"/>
    <mergeCell ref="H35:J35"/>
    <mergeCell ref="B29:K29"/>
    <mergeCell ref="C30:E30"/>
    <mergeCell ref="H30:J30"/>
    <mergeCell ref="C31:E31"/>
    <mergeCell ref="H31:J31"/>
    <mergeCell ref="C25:E25"/>
    <mergeCell ref="H25:J25"/>
    <mergeCell ref="C26:E26"/>
    <mergeCell ref="H26:J26"/>
    <mergeCell ref="C27:E27"/>
    <mergeCell ref="H27:J27"/>
    <mergeCell ref="C21:E21"/>
    <mergeCell ref="H21:J21"/>
    <mergeCell ref="C22:E22"/>
    <mergeCell ref="H22:J22"/>
    <mergeCell ref="B24:K24"/>
    <mergeCell ref="B1:K1"/>
    <mergeCell ref="C3:E3"/>
    <mergeCell ref="B19:K19"/>
    <mergeCell ref="C20:E20"/>
    <mergeCell ref="H20:J20"/>
    <mergeCell ref="B4:B5"/>
    <mergeCell ref="B6:B7"/>
    <mergeCell ref="B8:B9"/>
    <mergeCell ref="B10:B11"/>
    <mergeCell ref="B12:B13"/>
    <mergeCell ref="B14:B15"/>
    <mergeCell ref="C12:E13"/>
    <mergeCell ref="C14:E15"/>
    <mergeCell ref="C8:E9"/>
    <mergeCell ref="C10:E11"/>
    <mergeCell ref="C6:E7"/>
  </mergeCells>
  <printOptions horizontalCentered="1"/>
  <pageMargins left="0.25" right="0.25" top="0.75" bottom="0.75" header="0.3" footer="0.3"/>
  <pageSetup paperSize="9" scale="6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N10" sqref="N10:N11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4" ht="38.25" customHeight="1" x14ac:dyDescent="0.25">
      <c r="B1" s="66" t="s">
        <v>25</v>
      </c>
      <c r="C1" s="66"/>
      <c r="D1" s="66"/>
      <c r="E1" s="66"/>
      <c r="F1" s="66"/>
      <c r="G1" s="66"/>
      <c r="H1" s="66"/>
      <c r="I1" s="66"/>
      <c r="J1" s="66"/>
      <c r="K1" s="66"/>
      <c r="M1"/>
    </row>
    <row r="2" spans="2:14" x14ac:dyDescent="0.25">
      <c r="M2"/>
    </row>
    <row r="3" spans="2:14" ht="30" customHeight="1" x14ac:dyDescent="0.25">
      <c r="B3" s="15"/>
      <c r="C3" s="95" t="s">
        <v>1</v>
      </c>
      <c r="D3" s="96"/>
      <c r="E3" s="97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7">
        <v>6</v>
      </c>
      <c r="L3" s="18" t="s">
        <v>2</v>
      </c>
      <c r="M3" s="16" t="s">
        <v>3</v>
      </c>
      <c r="N3" s="19" t="s">
        <v>4</v>
      </c>
    </row>
    <row r="4" spans="2:14" ht="24" customHeight="1" x14ac:dyDescent="0.25">
      <c r="B4" s="98">
        <v>1</v>
      </c>
      <c r="C4" s="86" t="s">
        <v>26</v>
      </c>
      <c r="D4" s="87"/>
      <c r="E4" s="88"/>
      <c r="F4" s="20" t="s">
        <v>6</v>
      </c>
      <c r="G4" s="21" t="str">
        <f ca="1">INDIRECT(ADDRESS(27,6))&amp;":"&amp;INDIRECT(ADDRESS(27,7))</f>
        <v>2:13</v>
      </c>
      <c r="H4" s="21" t="str">
        <f ca="1">INDIRECT(ADDRESS(31,7))&amp;":"&amp;INDIRECT(ADDRESS(31,6))</f>
        <v>7:8</v>
      </c>
      <c r="I4" s="21" t="str">
        <f ca="1">INDIRECT(ADDRESS(36,6))&amp;":"&amp;INDIRECT(ADDRESS(36,7))</f>
        <v>13:1</v>
      </c>
      <c r="J4" s="21" t="str">
        <f ca="1">INDIRECT(ADDRESS(42,7))&amp;":"&amp;INDIRECT(ADDRESS(42,6))</f>
        <v>6:10</v>
      </c>
      <c r="K4" s="22" t="str">
        <f ca="1">INDIRECT(ADDRESS(20,6))&amp;":"&amp;INDIRECT(ADDRESS(20,7))</f>
        <v>11:3</v>
      </c>
      <c r="L4" s="102">
        <f t="shared" ref="L4:L8" ca="1" si="0">IF(COUNT(F5:K5)=0,"",COUNTIF(F5:K5,"&gt;0")+0.5*COUNTIF(F5:K5,0))</f>
        <v>2</v>
      </c>
      <c r="M4" s="23"/>
      <c r="N4" s="105">
        <v>3</v>
      </c>
    </row>
    <row r="5" spans="2:14" ht="24" customHeight="1" x14ac:dyDescent="0.25">
      <c r="B5" s="99"/>
      <c r="C5" s="89"/>
      <c r="D5" s="90"/>
      <c r="E5" s="91"/>
      <c r="F5" s="24" t="s">
        <v>6</v>
      </c>
      <c r="G5" s="25">
        <f ca="1">IF(LEN(INDIRECT(ADDRESS(ROW()-1,COLUMN())))=1,"",INDIRECT(ADDRESS(27,6))-INDIRECT(ADDRESS(27,7)))</f>
        <v>-11</v>
      </c>
      <c r="H5" s="25">
        <f ca="1">IF(LEN(INDIRECT(ADDRESS(ROW()-1,COLUMN())))=1,"",INDIRECT(ADDRESS(31,7))-INDIRECT(ADDRESS(31,6)))</f>
        <v>-1</v>
      </c>
      <c r="I5" s="25">
        <f ca="1">IF(LEN(INDIRECT(ADDRESS(ROW()-1,COLUMN())))=1,"",INDIRECT(ADDRESS(36,6))-INDIRECT(ADDRESS(36,7)))</f>
        <v>12</v>
      </c>
      <c r="J5" s="25">
        <f ca="1">IF(LEN(INDIRECT(ADDRESS(ROW()-1,COLUMN())))=1,"",INDIRECT(ADDRESS(42,7))-INDIRECT(ADDRESS(42,6)))</f>
        <v>-4</v>
      </c>
      <c r="K5" s="26">
        <f ca="1">IF(LEN(INDIRECT(ADDRESS(ROW()-1,COLUMN())))=1,"",INDIRECT(ADDRESS(20,6))-INDIRECT(ADDRESS(20,7)))</f>
        <v>8</v>
      </c>
      <c r="L5" s="103"/>
      <c r="M5" s="25">
        <f t="shared" ref="M5:M9" ca="1" si="1">IF(COUNT(F5:K5)=0,"",SUM(F5:K5))</f>
        <v>4</v>
      </c>
      <c r="N5" s="106"/>
    </row>
    <row r="6" spans="2:14" ht="24" customHeight="1" x14ac:dyDescent="0.25">
      <c r="B6" s="100">
        <v>2</v>
      </c>
      <c r="C6" s="89" t="s">
        <v>27</v>
      </c>
      <c r="D6" s="90"/>
      <c r="E6" s="91"/>
      <c r="F6" s="27" t="str">
        <f ca="1">INDIRECT(ADDRESS(27,7))&amp;":"&amp;INDIRECT(ADDRESS(27,6))</f>
        <v>13:2</v>
      </c>
      <c r="G6" s="28" t="s">
        <v>6</v>
      </c>
      <c r="H6" s="29" t="str">
        <f ca="1">INDIRECT(ADDRESS(37,6))&amp;":"&amp;INDIRECT(ADDRESS(37,7))</f>
        <v>11:4</v>
      </c>
      <c r="I6" s="29" t="str">
        <f ca="1">INDIRECT(ADDRESS(41,7))&amp;":"&amp;INDIRECT(ADDRESS(41,6))</f>
        <v>8:3</v>
      </c>
      <c r="J6" s="29" t="str">
        <f ca="1">INDIRECT(ADDRESS(21,6))&amp;":"&amp;INDIRECT(ADDRESS(21,7))</f>
        <v>8:4</v>
      </c>
      <c r="K6" s="30" t="str">
        <f ca="1">INDIRECT(ADDRESS(30,6))&amp;":"&amp;INDIRECT(ADDRESS(30,7))</f>
        <v>10:6</v>
      </c>
      <c r="L6" s="103">
        <f t="shared" ca="1" si="0"/>
        <v>5</v>
      </c>
      <c r="M6" s="25"/>
      <c r="N6" s="107">
        <v>1</v>
      </c>
    </row>
    <row r="7" spans="2:14" ht="24" customHeight="1" x14ac:dyDescent="0.25">
      <c r="B7" s="99"/>
      <c r="C7" s="89"/>
      <c r="D7" s="90"/>
      <c r="E7" s="91"/>
      <c r="F7" s="31">
        <f ca="1">IF(LEN(INDIRECT(ADDRESS(ROW()-1,COLUMN())))=1,"",INDIRECT(ADDRESS(27,7))-INDIRECT(ADDRESS(27,6)))</f>
        <v>11</v>
      </c>
      <c r="G7" s="32" t="s">
        <v>6</v>
      </c>
      <c r="H7" s="25">
        <f ca="1">IF(LEN(INDIRECT(ADDRESS(ROW()-1,COLUMN())))=1,"",INDIRECT(ADDRESS(37,6))-INDIRECT(ADDRESS(37,7)))</f>
        <v>7</v>
      </c>
      <c r="I7" s="25">
        <f ca="1">IF(LEN(INDIRECT(ADDRESS(ROW()-1,COLUMN())))=1,"",INDIRECT(ADDRESS(41,7))-INDIRECT(ADDRESS(41,6)))</f>
        <v>5</v>
      </c>
      <c r="J7" s="25">
        <f ca="1">IF(LEN(INDIRECT(ADDRESS(ROW()-1,COLUMN())))=1,"",INDIRECT(ADDRESS(21,6))-INDIRECT(ADDRESS(21,7)))</f>
        <v>4</v>
      </c>
      <c r="K7" s="26">
        <f ca="1">IF(LEN(INDIRECT(ADDRESS(ROW()-1,COLUMN())))=1,"",INDIRECT(ADDRESS(30,6))-INDIRECT(ADDRESS(30,7)))</f>
        <v>4</v>
      </c>
      <c r="L7" s="103"/>
      <c r="M7" s="25">
        <f t="shared" ca="1" si="1"/>
        <v>31</v>
      </c>
      <c r="N7" s="106"/>
    </row>
    <row r="8" spans="2:14" ht="24" customHeight="1" x14ac:dyDescent="0.25">
      <c r="B8" s="100">
        <v>3</v>
      </c>
      <c r="C8" s="89" t="s">
        <v>28</v>
      </c>
      <c r="D8" s="90"/>
      <c r="E8" s="91"/>
      <c r="F8" s="27" t="str">
        <f ca="1">INDIRECT(ADDRESS(31,6))&amp;":"&amp;INDIRECT(ADDRESS(31,7))</f>
        <v>8:7</v>
      </c>
      <c r="G8" s="29" t="str">
        <f ca="1">INDIRECT(ADDRESS(37,7))&amp;":"&amp;INDIRECT(ADDRESS(37,6))</f>
        <v>4:11</v>
      </c>
      <c r="H8" s="28" t="s">
        <v>6</v>
      </c>
      <c r="I8" s="29" t="str">
        <f ca="1">INDIRECT(ADDRESS(22,6))&amp;":"&amp;INDIRECT(ADDRESS(22,7))</f>
        <v>11:6</v>
      </c>
      <c r="J8" s="29" t="str">
        <f ca="1">INDIRECT(ADDRESS(26,7))&amp;":"&amp;INDIRECT(ADDRESS(26,6))</f>
        <v>7:8</v>
      </c>
      <c r="K8" s="30" t="str">
        <f ca="1">INDIRECT(ADDRESS(40,6))&amp;":"&amp;INDIRECT(ADDRESS(40,7))</f>
        <v>13:6</v>
      </c>
      <c r="L8" s="103">
        <f t="shared" ca="1" si="0"/>
        <v>3</v>
      </c>
      <c r="M8" s="25"/>
      <c r="N8" s="107">
        <v>2</v>
      </c>
    </row>
    <row r="9" spans="2:14" ht="24" customHeight="1" x14ac:dyDescent="0.25">
      <c r="B9" s="99"/>
      <c r="C9" s="89"/>
      <c r="D9" s="90"/>
      <c r="E9" s="91"/>
      <c r="F9" s="31">
        <f ca="1">IF(LEN(INDIRECT(ADDRESS(ROW()-1,COLUMN())))=1,"",INDIRECT(ADDRESS(31,6))-INDIRECT(ADDRESS(31,7)))</f>
        <v>1</v>
      </c>
      <c r="G9" s="25">
        <f ca="1">IF(LEN(INDIRECT(ADDRESS(ROW()-1,COLUMN())))=1,"",INDIRECT(ADDRESS(37,7))-INDIRECT(ADDRESS(37,6)))</f>
        <v>-7</v>
      </c>
      <c r="H9" s="32" t="s">
        <v>6</v>
      </c>
      <c r="I9" s="25">
        <f ca="1">IF(LEN(INDIRECT(ADDRESS(ROW()-1,COLUMN())))=1,"",INDIRECT(ADDRESS(22,6))-INDIRECT(ADDRESS(22,7)))</f>
        <v>5</v>
      </c>
      <c r="J9" s="25">
        <f ca="1">IF(LEN(INDIRECT(ADDRESS(ROW()-1,COLUMN())))=1,"",INDIRECT(ADDRESS(26,7))-INDIRECT(ADDRESS(26,6)))</f>
        <v>-1</v>
      </c>
      <c r="K9" s="26">
        <f ca="1">IF(LEN(INDIRECT(ADDRESS(ROW()-1,COLUMN())))=1,"",INDIRECT(ADDRESS(40,6))-INDIRECT(ADDRESS(40,7)))</f>
        <v>7</v>
      </c>
      <c r="L9" s="103"/>
      <c r="M9" s="25">
        <f t="shared" ca="1" si="1"/>
        <v>5</v>
      </c>
      <c r="N9" s="106"/>
    </row>
    <row r="10" spans="2:14" ht="24" customHeight="1" x14ac:dyDescent="0.25">
      <c r="B10" s="100">
        <v>4</v>
      </c>
      <c r="C10" s="89" t="s">
        <v>29</v>
      </c>
      <c r="D10" s="90"/>
      <c r="E10" s="91"/>
      <c r="F10" s="27" t="str">
        <f ca="1">INDIRECT(ADDRESS(36,7))&amp;":"&amp;INDIRECT(ADDRESS(36,6))</f>
        <v>1:13</v>
      </c>
      <c r="G10" s="29" t="str">
        <f ca="1">INDIRECT(ADDRESS(41,6))&amp;":"&amp;INDIRECT(ADDRESS(41,7))</f>
        <v>3:8</v>
      </c>
      <c r="H10" s="29" t="str">
        <f ca="1">INDIRECT(ADDRESS(22,7))&amp;":"&amp;INDIRECT(ADDRESS(22,6))</f>
        <v>6:11</v>
      </c>
      <c r="I10" s="28" t="s">
        <v>6</v>
      </c>
      <c r="J10" s="29" t="str">
        <f ca="1">INDIRECT(ADDRESS(32,6))&amp;":"&amp;INDIRECT(ADDRESS(32,7))</f>
        <v>7:6</v>
      </c>
      <c r="K10" s="30" t="str">
        <f ca="1">INDIRECT(ADDRESS(25,7))&amp;":"&amp;INDIRECT(ADDRESS(25,6))</f>
        <v>13:6</v>
      </c>
      <c r="L10" s="103">
        <f t="shared" ref="L10:L14" ca="1" si="2">IF(COUNT(F11:K11)=0,"",COUNTIF(F11:K11,"&gt;0")+0.5*COUNTIF(F11:K11,0))</f>
        <v>2</v>
      </c>
      <c r="M10" s="25"/>
      <c r="N10" s="107">
        <v>5</v>
      </c>
    </row>
    <row r="11" spans="2:14" ht="24" customHeight="1" x14ac:dyDescent="0.25">
      <c r="B11" s="99"/>
      <c r="C11" s="89"/>
      <c r="D11" s="90"/>
      <c r="E11" s="91"/>
      <c r="F11" s="31">
        <f ca="1">IF(LEN(INDIRECT(ADDRESS(ROW()-1,COLUMN())))=1,"",INDIRECT(ADDRESS(36,7))-INDIRECT(ADDRESS(36,6)))</f>
        <v>-12</v>
      </c>
      <c r="G11" s="25">
        <f ca="1">IF(LEN(INDIRECT(ADDRESS(ROW()-1,COLUMN())))=1,"",INDIRECT(ADDRESS(41,6))-INDIRECT(ADDRESS(41,7)))</f>
        <v>-5</v>
      </c>
      <c r="H11" s="25">
        <f ca="1">IF(LEN(INDIRECT(ADDRESS(ROW()-1,COLUMN())))=1,"",INDIRECT(ADDRESS(22,7))-INDIRECT(ADDRESS(22,6)))</f>
        <v>-5</v>
      </c>
      <c r="I11" s="32" t="s">
        <v>6</v>
      </c>
      <c r="J11" s="25">
        <f ca="1">IF(LEN(INDIRECT(ADDRESS(ROW()-1,COLUMN())))=1,"",INDIRECT(ADDRESS(32,6))-INDIRECT(ADDRESS(32,7)))</f>
        <v>1</v>
      </c>
      <c r="K11" s="26">
        <f ca="1">IF(LEN(INDIRECT(ADDRESS(ROW()-1,COLUMN())))=1,"",INDIRECT(ADDRESS(25,7))-INDIRECT(ADDRESS(25,6)))</f>
        <v>7</v>
      </c>
      <c r="L11" s="103"/>
      <c r="M11" s="25">
        <f t="shared" ref="M11:M15" ca="1" si="3">IF(COUNT(F11:K11)=0,"",SUM(F11:K11))</f>
        <v>-14</v>
      </c>
      <c r="N11" s="106"/>
    </row>
    <row r="12" spans="2:14" ht="24" customHeight="1" x14ac:dyDescent="0.25">
      <c r="B12" s="100">
        <v>5</v>
      </c>
      <c r="C12" s="89" t="s">
        <v>30</v>
      </c>
      <c r="D12" s="90"/>
      <c r="E12" s="91"/>
      <c r="F12" s="27" t="str">
        <f ca="1">INDIRECT(ADDRESS(42,6))&amp;":"&amp;INDIRECT(ADDRESS(42,7))</f>
        <v>10:6</v>
      </c>
      <c r="G12" s="29" t="str">
        <f ca="1">INDIRECT(ADDRESS(21,7))&amp;":"&amp;INDIRECT(ADDRESS(21,6))</f>
        <v>4:8</v>
      </c>
      <c r="H12" s="29" t="str">
        <f ca="1">INDIRECT(ADDRESS(26,6))&amp;":"&amp;INDIRECT(ADDRESS(26,7))</f>
        <v>8:7</v>
      </c>
      <c r="I12" s="29" t="str">
        <f ca="1">INDIRECT(ADDRESS(32,7))&amp;":"&amp;INDIRECT(ADDRESS(32,6))</f>
        <v>6:7</v>
      </c>
      <c r="J12" s="28" t="s">
        <v>6</v>
      </c>
      <c r="K12" s="30" t="str">
        <f ca="1">INDIRECT(ADDRESS(35,7))&amp;":"&amp;INDIRECT(ADDRESS(35,6))</f>
        <v>3:13</v>
      </c>
      <c r="L12" s="103">
        <f t="shared" ca="1" si="2"/>
        <v>2</v>
      </c>
      <c r="M12" s="25"/>
      <c r="N12" s="107">
        <v>4</v>
      </c>
    </row>
    <row r="13" spans="2:14" ht="24" customHeight="1" x14ac:dyDescent="0.25">
      <c r="B13" s="99"/>
      <c r="C13" s="89"/>
      <c r="D13" s="90"/>
      <c r="E13" s="91"/>
      <c r="F13" s="31">
        <f ca="1">IF(LEN(INDIRECT(ADDRESS(ROW()-1,COLUMN())))=1,"",INDIRECT(ADDRESS(42,6))-INDIRECT(ADDRESS(42,7)))</f>
        <v>4</v>
      </c>
      <c r="G13" s="25">
        <f ca="1">IF(LEN(INDIRECT(ADDRESS(ROW()-1,COLUMN())))=1,"",INDIRECT(ADDRESS(21,7))-INDIRECT(ADDRESS(21,6)))</f>
        <v>-4</v>
      </c>
      <c r="H13" s="25">
        <f ca="1">IF(LEN(INDIRECT(ADDRESS(ROW()-1,COLUMN())))=1,"",INDIRECT(ADDRESS(26,6))-INDIRECT(ADDRESS(26,7)))</f>
        <v>1</v>
      </c>
      <c r="I13" s="25">
        <f ca="1">IF(LEN(INDIRECT(ADDRESS(ROW()-1,COLUMN())))=1,"",INDIRECT(ADDRESS(32,7))-INDIRECT(ADDRESS(32,6)))</f>
        <v>-1</v>
      </c>
      <c r="J13" s="32" t="s">
        <v>6</v>
      </c>
      <c r="K13" s="26">
        <f ca="1">IF(LEN(INDIRECT(ADDRESS(ROW()-1,COLUMN())))=1,"",INDIRECT(ADDRESS(35,7))-INDIRECT(ADDRESS(35,6)))</f>
        <v>-10</v>
      </c>
      <c r="L13" s="103"/>
      <c r="M13" s="25">
        <f t="shared" ca="1" si="3"/>
        <v>-10</v>
      </c>
      <c r="N13" s="106"/>
    </row>
    <row r="14" spans="2:14" ht="24" customHeight="1" x14ac:dyDescent="0.25">
      <c r="B14" s="100">
        <v>6</v>
      </c>
      <c r="C14" s="89" t="s">
        <v>31</v>
      </c>
      <c r="D14" s="90"/>
      <c r="E14" s="91"/>
      <c r="F14" s="27" t="str">
        <f ca="1">INDIRECT(ADDRESS(20,7))&amp;":"&amp;INDIRECT(ADDRESS(20,6))</f>
        <v>3:11</v>
      </c>
      <c r="G14" s="29" t="str">
        <f ca="1">INDIRECT(ADDRESS(30,7))&amp;":"&amp;INDIRECT(ADDRESS(30,6))</f>
        <v>6:10</v>
      </c>
      <c r="H14" s="29" t="str">
        <f ca="1">INDIRECT(ADDRESS(40,7))&amp;":"&amp;INDIRECT(ADDRESS(40,6))</f>
        <v>6:13</v>
      </c>
      <c r="I14" s="29" t="str">
        <f ca="1">INDIRECT(ADDRESS(25,6))&amp;":"&amp;INDIRECT(ADDRESS(25,7))</f>
        <v>6:13</v>
      </c>
      <c r="J14" s="29" t="str">
        <f ca="1">INDIRECT(ADDRESS(35,6))&amp;":"&amp;INDIRECT(ADDRESS(35,7))</f>
        <v>13:3</v>
      </c>
      <c r="K14" s="33" t="s">
        <v>6</v>
      </c>
      <c r="L14" s="103">
        <f t="shared" ca="1" si="2"/>
        <v>1</v>
      </c>
      <c r="M14" s="25"/>
      <c r="N14" s="107">
        <v>6</v>
      </c>
    </row>
    <row r="15" spans="2:14" ht="24" customHeight="1" x14ac:dyDescent="0.25">
      <c r="B15" s="101"/>
      <c r="C15" s="92"/>
      <c r="D15" s="93"/>
      <c r="E15" s="94"/>
      <c r="F15" s="34">
        <f ca="1">IF(LEN(INDIRECT(ADDRESS(ROW()-1,COLUMN())))=1,"",INDIRECT(ADDRESS(20,7))-INDIRECT(ADDRESS(20,6)))</f>
        <v>-8</v>
      </c>
      <c r="G15" s="35">
        <f ca="1">IF(LEN(INDIRECT(ADDRESS(ROW()-1,COLUMN())))=1,"",INDIRECT(ADDRESS(30,7))-INDIRECT(ADDRESS(30,6)))</f>
        <v>-4</v>
      </c>
      <c r="H15" s="35">
        <f ca="1">IF(LEN(INDIRECT(ADDRESS(ROW()-1,COLUMN())))=1,"",INDIRECT(ADDRESS(40,7))-INDIRECT(ADDRESS(40,6)))</f>
        <v>-7</v>
      </c>
      <c r="I15" s="35">
        <f ca="1">IF(LEN(INDIRECT(ADDRESS(ROW()-1,COLUMN())))=1,"",INDIRECT(ADDRESS(25,6))-INDIRECT(ADDRESS(25,7)))</f>
        <v>-7</v>
      </c>
      <c r="J15" s="35">
        <f ca="1">IF(LEN(INDIRECT(ADDRESS(ROW()-1,COLUMN())))=1,"",INDIRECT(ADDRESS(35,6))-INDIRECT(ADDRESS(35,7)))</f>
        <v>10</v>
      </c>
      <c r="K15" s="36" t="s">
        <v>6</v>
      </c>
      <c r="L15" s="104"/>
      <c r="M15" s="35">
        <f t="shared" ca="1" si="3"/>
        <v>-16</v>
      </c>
      <c r="N15" s="108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13" customFormat="1" ht="30" customHeight="1" x14ac:dyDescent="0.35">
      <c r="A19" s="37"/>
      <c r="B19" s="70" t="s">
        <v>12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3" s="13" customFormat="1" ht="30" customHeight="1" x14ac:dyDescent="0.35">
      <c r="A20" s="37"/>
      <c r="B20" s="39">
        <v>1</v>
      </c>
      <c r="C20" s="71" t="str">
        <f t="shared" ref="C20:C22" ca="1" si="4">IF(ISBLANK(INDIRECT(ADDRESS(B20*2+2,3))),"",INDIRECT(ADDRESS(B20*2+2,3)))</f>
        <v>Пищанский, Пищанская, Зубова</v>
      </c>
      <c r="D20" s="71"/>
      <c r="E20" s="72"/>
      <c r="F20" s="40">
        <v>11</v>
      </c>
      <c r="G20" s="41">
        <v>3</v>
      </c>
      <c r="H20" s="73" t="str">
        <f t="shared" ref="H20:H22" ca="1" si="5">IF(ISBLANK(INDIRECT(ADDRESS(K20*2+2,3))),"",INDIRECT(ADDRESS(K20*2+2,3)))</f>
        <v>Шевченко, Шевченко, Автайкина</v>
      </c>
      <c r="I20" s="71"/>
      <c r="J20" s="71"/>
      <c r="K20" s="39">
        <v>6</v>
      </c>
      <c r="L20" s="42" t="s">
        <v>13</v>
      </c>
      <c r="M20" s="38"/>
    </row>
    <row r="21" spans="1:13" s="13" customFormat="1" ht="30" customHeight="1" x14ac:dyDescent="0.35">
      <c r="A21" s="37"/>
      <c r="B21" s="39">
        <v>2</v>
      </c>
      <c r="C21" s="71" t="str">
        <f t="shared" ca="1" si="4"/>
        <v>Деревянных, Гелдиев, Костяная</v>
      </c>
      <c r="D21" s="71"/>
      <c r="E21" s="72"/>
      <c r="F21" s="40">
        <v>8</v>
      </c>
      <c r="G21" s="41">
        <v>4</v>
      </c>
      <c r="H21" s="73" t="str">
        <f t="shared" ca="1" si="5"/>
        <v>Борисенко А, Иванов, Костецкая</v>
      </c>
      <c r="I21" s="71"/>
      <c r="J21" s="71"/>
      <c r="K21" s="39">
        <v>5</v>
      </c>
      <c r="L21" s="42" t="s">
        <v>13</v>
      </c>
      <c r="M21" s="38"/>
    </row>
    <row r="22" spans="1:13" s="13" customFormat="1" ht="30" customHeight="1" x14ac:dyDescent="0.35">
      <c r="A22" s="37"/>
      <c r="B22" s="39">
        <v>3</v>
      </c>
      <c r="C22" s="71" t="str">
        <f t="shared" ca="1" si="4"/>
        <v>Нечаев, Семченкова, Ерёмин</v>
      </c>
      <c r="D22" s="71"/>
      <c r="E22" s="72"/>
      <c r="F22" s="40">
        <v>11</v>
      </c>
      <c r="G22" s="41">
        <v>6</v>
      </c>
      <c r="H22" s="73" t="str">
        <f t="shared" ca="1" si="5"/>
        <v>Цепелева, Никончук, Оленёв</v>
      </c>
      <c r="I22" s="71"/>
      <c r="J22" s="71"/>
      <c r="K22" s="39">
        <v>4</v>
      </c>
      <c r="L22" s="42" t="s">
        <v>13</v>
      </c>
      <c r="M22" s="38"/>
    </row>
    <row r="23" spans="1:13" s="13" customFormat="1" ht="30" customHeight="1" x14ac:dyDescent="0.35">
      <c r="A23" s="37"/>
      <c r="B23" s="43"/>
      <c r="C23" s="43"/>
      <c r="D23" s="43"/>
      <c r="E23" s="43"/>
      <c r="F23" s="43"/>
      <c r="G23" s="43"/>
      <c r="H23" s="43"/>
      <c r="I23" s="43"/>
      <c r="J23" s="43"/>
      <c r="K23" s="43"/>
      <c r="M23" s="44"/>
    </row>
    <row r="24" spans="1:13" s="13" customFormat="1" ht="30" customHeight="1" x14ac:dyDescent="0.35">
      <c r="A24" s="37"/>
      <c r="B24" s="74" t="s">
        <v>14</v>
      </c>
      <c r="C24" s="74"/>
      <c r="D24" s="74"/>
      <c r="E24" s="74"/>
      <c r="F24" s="74"/>
      <c r="G24" s="74"/>
      <c r="H24" s="74"/>
      <c r="I24" s="74"/>
      <c r="J24" s="74"/>
      <c r="K24" s="74"/>
      <c r="M24" s="44"/>
    </row>
    <row r="25" spans="1:13" s="13" customFormat="1" ht="30" customHeight="1" x14ac:dyDescent="0.35">
      <c r="A25" s="37"/>
      <c r="B25" s="39">
        <v>6</v>
      </c>
      <c r="C25" s="71" t="str">
        <f t="shared" ref="C25:C27" ca="1" si="6">IF(ISBLANK(INDIRECT(ADDRESS(B25*2+2,3))),"",INDIRECT(ADDRESS(B25*2+2,3)))</f>
        <v>Шевченко, Шевченко, Автайкина</v>
      </c>
      <c r="D25" s="71"/>
      <c r="E25" s="72"/>
      <c r="F25" s="40">
        <v>6</v>
      </c>
      <c r="G25" s="41">
        <v>13</v>
      </c>
      <c r="H25" s="73" t="str">
        <f t="shared" ref="H25:H27" ca="1" si="7">IF(ISBLANK(INDIRECT(ADDRESS(K25*2+2,3))),"",INDIRECT(ADDRESS(K25*2+2,3)))</f>
        <v>Цепелева, Никончук, Оленёв</v>
      </c>
      <c r="I25" s="71"/>
      <c r="J25" s="71"/>
      <c r="K25" s="39">
        <v>4</v>
      </c>
      <c r="L25" s="42" t="s">
        <v>13</v>
      </c>
      <c r="M25" s="38"/>
    </row>
    <row r="26" spans="1:13" s="13" customFormat="1" ht="30" customHeight="1" x14ac:dyDescent="0.35">
      <c r="A26" s="37"/>
      <c r="B26" s="39">
        <v>5</v>
      </c>
      <c r="C26" s="71" t="str">
        <f t="shared" ca="1" si="6"/>
        <v>Борисенко А, Иванов, Костецкая</v>
      </c>
      <c r="D26" s="71"/>
      <c r="E26" s="72"/>
      <c r="F26" s="40">
        <v>8</v>
      </c>
      <c r="G26" s="41">
        <v>7</v>
      </c>
      <c r="H26" s="73" t="str">
        <f t="shared" ca="1" si="7"/>
        <v>Нечаев, Семченкова, Ерёмин</v>
      </c>
      <c r="I26" s="71"/>
      <c r="J26" s="71"/>
      <c r="K26" s="39">
        <v>3</v>
      </c>
      <c r="L26" s="42" t="s">
        <v>13</v>
      </c>
      <c r="M26" s="38"/>
    </row>
    <row r="27" spans="1:13" s="13" customFormat="1" ht="30" customHeight="1" x14ac:dyDescent="0.35">
      <c r="A27" s="37"/>
      <c r="B27" s="39">
        <v>1</v>
      </c>
      <c r="C27" s="71" t="str">
        <f t="shared" ca="1" si="6"/>
        <v>Пищанский, Пищанская, Зубова</v>
      </c>
      <c r="D27" s="71"/>
      <c r="E27" s="72"/>
      <c r="F27" s="40">
        <v>2</v>
      </c>
      <c r="G27" s="41">
        <v>13</v>
      </c>
      <c r="H27" s="73" t="str">
        <f t="shared" ca="1" si="7"/>
        <v>Деревянных, Гелдиев, Костяная</v>
      </c>
      <c r="I27" s="71"/>
      <c r="J27" s="71"/>
      <c r="K27" s="39">
        <v>2</v>
      </c>
      <c r="L27" s="42" t="s">
        <v>13</v>
      </c>
      <c r="M27" s="38"/>
    </row>
    <row r="28" spans="1:13" s="13" customFormat="1" ht="30" customHeight="1" x14ac:dyDescent="0.35">
      <c r="A28" s="37"/>
      <c r="B28" s="43"/>
      <c r="C28" s="43"/>
      <c r="D28" s="43"/>
      <c r="E28" s="43"/>
      <c r="F28" s="43"/>
      <c r="G28" s="43"/>
      <c r="H28" s="43"/>
      <c r="I28" s="43"/>
      <c r="J28" s="43"/>
      <c r="K28" s="43"/>
      <c r="M28" s="44"/>
    </row>
    <row r="29" spans="1:13" s="13" customFormat="1" ht="30" customHeight="1" x14ac:dyDescent="0.35">
      <c r="A29" s="37"/>
      <c r="B29" s="74" t="s">
        <v>15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1:13" s="13" customFormat="1" ht="30" customHeight="1" x14ac:dyDescent="0.35">
      <c r="A30" s="37"/>
      <c r="B30" s="39">
        <v>2</v>
      </c>
      <c r="C30" s="71" t="str">
        <f t="shared" ref="C30:C32" ca="1" si="8">IF(ISBLANK(INDIRECT(ADDRESS(B30*2+2,3))),"",INDIRECT(ADDRESS(B30*2+2,3)))</f>
        <v>Деревянных, Гелдиев, Костяная</v>
      </c>
      <c r="D30" s="71"/>
      <c r="E30" s="72"/>
      <c r="F30" s="40">
        <v>10</v>
      </c>
      <c r="G30" s="41">
        <v>6</v>
      </c>
      <c r="H30" s="73" t="str">
        <f t="shared" ref="H30:H32" ca="1" si="9">IF(ISBLANK(INDIRECT(ADDRESS(K30*2+2,3))),"",INDIRECT(ADDRESS(K30*2+2,3)))</f>
        <v>Шевченко, Шевченко, Автайкина</v>
      </c>
      <c r="I30" s="71"/>
      <c r="J30" s="71"/>
      <c r="K30" s="39">
        <v>6</v>
      </c>
      <c r="L30" s="42" t="s">
        <v>13</v>
      </c>
      <c r="M30" s="38"/>
    </row>
    <row r="31" spans="1:13" s="13" customFormat="1" ht="30" customHeight="1" x14ac:dyDescent="0.35">
      <c r="A31" s="37"/>
      <c r="B31" s="39">
        <v>3</v>
      </c>
      <c r="C31" s="71" t="str">
        <f t="shared" ca="1" si="8"/>
        <v>Нечаев, Семченкова, Ерёмин</v>
      </c>
      <c r="D31" s="71"/>
      <c r="E31" s="72"/>
      <c r="F31" s="40">
        <v>8</v>
      </c>
      <c r="G31" s="41">
        <v>7</v>
      </c>
      <c r="H31" s="73" t="str">
        <f t="shared" ca="1" si="9"/>
        <v>Пищанский, Пищанская, Зубова</v>
      </c>
      <c r="I31" s="71"/>
      <c r="J31" s="71"/>
      <c r="K31" s="39">
        <v>1</v>
      </c>
      <c r="L31" s="42" t="s">
        <v>13</v>
      </c>
      <c r="M31" s="38"/>
    </row>
    <row r="32" spans="1:13" s="13" customFormat="1" ht="30" customHeight="1" x14ac:dyDescent="0.35">
      <c r="A32" s="37"/>
      <c r="B32" s="39">
        <v>4</v>
      </c>
      <c r="C32" s="71" t="str">
        <f t="shared" ca="1" si="8"/>
        <v>Цепелева, Никончук, Оленёв</v>
      </c>
      <c r="D32" s="71"/>
      <c r="E32" s="72"/>
      <c r="F32" s="40">
        <v>7</v>
      </c>
      <c r="G32" s="41">
        <v>6</v>
      </c>
      <c r="H32" s="73" t="str">
        <f t="shared" ca="1" si="9"/>
        <v>Борисенко А, Иванов, Костецкая</v>
      </c>
      <c r="I32" s="71"/>
      <c r="J32" s="71"/>
      <c r="K32" s="39">
        <v>5</v>
      </c>
      <c r="L32" s="42" t="s">
        <v>13</v>
      </c>
      <c r="M32" s="38"/>
    </row>
    <row r="33" spans="1:13" s="13" customFormat="1" ht="30" customHeight="1" x14ac:dyDescent="0.35">
      <c r="A33" s="37"/>
      <c r="B33" s="43"/>
      <c r="C33" s="43"/>
      <c r="D33" s="43"/>
      <c r="E33" s="43"/>
      <c r="F33" s="43"/>
      <c r="G33" s="43"/>
      <c r="H33" s="43"/>
      <c r="I33" s="43"/>
      <c r="J33" s="43"/>
      <c r="K33" s="43"/>
      <c r="M33" s="44"/>
    </row>
    <row r="34" spans="1:13" s="13" customFormat="1" ht="30" customHeight="1" x14ac:dyDescent="0.35">
      <c r="A34" s="37"/>
      <c r="B34" s="74" t="s">
        <v>16</v>
      </c>
      <c r="C34" s="74"/>
      <c r="D34" s="74"/>
      <c r="E34" s="74"/>
      <c r="F34" s="74"/>
      <c r="G34" s="74"/>
      <c r="H34" s="74"/>
      <c r="I34" s="74"/>
      <c r="J34" s="74"/>
      <c r="K34" s="74"/>
      <c r="M34" s="44"/>
    </row>
    <row r="35" spans="1:13" s="13" customFormat="1" ht="30" customHeight="1" x14ac:dyDescent="0.35">
      <c r="A35" s="37"/>
      <c r="B35" s="39">
        <v>6</v>
      </c>
      <c r="C35" s="71" t="str">
        <f t="shared" ref="C35:C37" ca="1" si="10">IF(ISBLANK(INDIRECT(ADDRESS(B35*2+2,3))),"",INDIRECT(ADDRESS(B35*2+2,3)))</f>
        <v>Шевченко, Шевченко, Автайкина</v>
      </c>
      <c r="D35" s="71"/>
      <c r="E35" s="72"/>
      <c r="F35" s="40">
        <v>13</v>
      </c>
      <c r="G35" s="41">
        <v>3</v>
      </c>
      <c r="H35" s="73" t="str">
        <f t="shared" ref="H35:H37" ca="1" si="11">IF(ISBLANK(INDIRECT(ADDRESS(K35*2+2,3))),"",INDIRECT(ADDRESS(K35*2+2,3)))</f>
        <v>Борисенко А, Иванов, Костецкая</v>
      </c>
      <c r="I35" s="71"/>
      <c r="J35" s="71"/>
      <c r="K35" s="39">
        <v>5</v>
      </c>
      <c r="L35" s="42" t="s">
        <v>13</v>
      </c>
      <c r="M35" s="38"/>
    </row>
    <row r="36" spans="1:13" s="13" customFormat="1" ht="30" customHeight="1" x14ac:dyDescent="0.35">
      <c r="A36" s="37"/>
      <c r="B36" s="39">
        <v>1</v>
      </c>
      <c r="C36" s="71" t="str">
        <f t="shared" ca="1" si="10"/>
        <v>Пищанский, Пищанская, Зубова</v>
      </c>
      <c r="D36" s="71"/>
      <c r="E36" s="72"/>
      <c r="F36" s="40">
        <v>13</v>
      </c>
      <c r="G36" s="41">
        <v>1</v>
      </c>
      <c r="H36" s="73" t="str">
        <f t="shared" ca="1" si="11"/>
        <v>Цепелева, Никончук, Оленёв</v>
      </c>
      <c r="I36" s="71"/>
      <c r="J36" s="71"/>
      <c r="K36" s="39">
        <v>4</v>
      </c>
      <c r="L36" s="42" t="s">
        <v>13</v>
      </c>
      <c r="M36" s="38"/>
    </row>
    <row r="37" spans="1:13" s="13" customFormat="1" ht="30" customHeight="1" x14ac:dyDescent="0.35">
      <c r="A37" s="37"/>
      <c r="B37" s="39">
        <v>2</v>
      </c>
      <c r="C37" s="71" t="str">
        <f t="shared" ca="1" si="10"/>
        <v>Деревянных, Гелдиев, Костяная</v>
      </c>
      <c r="D37" s="71"/>
      <c r="E37" s="72"/>
      <c r="F37" s="40">
        <v>11</v>
      </c>
      <c r="G37" s="41">
        <v>4</v>
      </c>
      <c r="H37" s="73" t="str">
        <f t="shared" ca="1" si="11"/>
        <v>Нечаев, Семченкова, Ерёмин</v>
      </c>
      <c r="I37" s="71"/>
      <c r="J37" s="71"/>
      <c r="K37" s="39">
        <v>3</v>
      </c>
      <c r="L37" s="42" t="s">
        <v>13</v>
      </c>
      <c r="M37" s="38"/>
    </row>
    <row r="38" spans="1:13" s="13" customFormat="1" ht="30" customHeight="1" x14ac:dyDescent="0.35">
      <c r="A38" s="37"/>
      <c r="B38" s="43"/>
      <c r="C38" s="43"/>
      <c r="D38" s="43"/>
      <c r="E38" s="43"/>
      <c r="F38" s="43"/>
      <c r="G38" s="43"/>
      <c r="H38" s="43"/>
      <c r="I38" s="43"/>
      <c r="J38" s="43"/>
      <c r="K38" s="43"/>
      <c r="M38" s="44"/>
    </row>
    <row r="39" spans="1:13" s="13" customFormat="1" ht="30" customHeight="1" x14ac:dyDescent="0.35">
      <c r="A39" s="37"/>
      <c r="B39" s="74" t="s">
        <v>17</v>
      </c>
      <c r="C39" s="74"/>
      <c r="D39" s="74"/>
      <c r="E39" s="74"/>
      <c r="F39" s="74"/>
      <c r="G39" s="74"/>
      <c r="H39" s="74"/>
      <c r="I39" s="74"/>
      <c r="J39" s="74"/>
      <c r="K39" s="74"/>
      <c r="M39" s="44"/>
    </row>
    <row r="40" spans="1:13" s="13" customFormat="1" ht="30" customHeight="1" x14ac:dyDescent="0.35">
      <c r="A40" s="37"/>
      <c r="B40" s="39">
        <v>3</v>
      </c>
      <c r="C40" s="71" t="str">
        <f t="shared" ref="C40:C42" ca="1" si="12">IF(ISBLANK(INDIRECT(ADDRESS(B40*2+2,3))),"",INDIRECT(ADDRESS(B40*2+2,3)))</f>
        <v>Нечаев, Семченкова, Ерёмин</v>
      </c>
      <c r="D40" s="71"/>
      <c r="E40" s="72"/>
      <c r="F40" s="40">
        <v>13</v>
      </c>
      <c r="G40" s="41">
        <v>6</v>
      </c>
      <c r="H40" s="73" t="str">
        <f t="shared" ref="H40:H42" ca="1" si="13">IF(ISBLANK(INDIRECT(ADDRESS(K40*2+2,3))),"",INDIRECT(ADDRESS(K40*2+2,3)))</f>
        <v>Шевченко, Шевченко, Автайкина</v>
      </c>
      <c r="I40" s="71"/>
      <c r="J40" s="71"/>
      <c r="K40" s="39">
        <v>6</v>
      </c>
      <c r="L40" s="42" t="s">
        <v>13</v>
      </c>
      <c r="M40" s="38"/>
    </row>
    <row r="41" spans="1:13" s="13" customFormat="1" ht="30" customHeight="1" x14ac:dyDescent="0.35">
      <c r="A41" s="37"/>
      <c r="B41" s="39">
        <v>4</v>
      </c>
      <c r="C41" s="71" t="str">
        <f t="shared" ca="1" si="12"/>
        <v>Цепелева, Никончук, Оленёв</v>
      </c>
      <c r="D41" s="71"/>
      <c r="E41" s="72"/>
      <c r="F41" s="40">
        <v>3</v>
      </c>
      <c r="G41" s="41">
        <v>8</v>
      </c>
      <c r="H41" s="73" t="str">
        <f t="shared" ca="1" si="13"/>
        <v>Деревянных, Гелдиев, Костяная</v>
      </c>
      <c r="I41" s="71"/>
      <c r="J41" s="71"/>
      <c r="K41" s="39">
        <v>2</v>
      </c>
      <c r="L41" s="42" t="s">
        <v>13</v>
      </c>
      <c r="M41" s="38"/>
    </row>
    <row r="42" spans="1:13" s="13" customFormat="1" ht="30" customHeight="1" x14ac:dyDescent="0.35">
      <c r="A42" s="37"/>
      <c r="B42" s="39">
        <v>5</v>
      </c>
      <c r="C42" s="71" t="str">
        <f t="shared" ca="1" si="12"/>
        <v>Борисенко А, Иванов, Костецкая</v>
      </c>
      <c r="D42" s="71"/>
      <c r="E42" s="72"/>
      <c r="F42" s="40">
        <v>10</v>
      </c>
      <c r="G42" s="41">
        <v>6</v>
      </c>
      <c r="H42" s="73" t="str">
        <f t="shared" ca="1" si="13"/>
        <v>Пищанский, Пищанская, Зубова</v>
      </c>
      <c r="I42" s="71"/>
      <c r="J42" s="71"/>
      <c r="K42" s="39">
        <v>1</v>
      </c>
      <c r="L42" s="42" t="s">
        <v>13</v>
      </c>
      <c r="M42" s="38"/>
    </row>
  </sheetData>
  <mergeCells count="61">
    <mergeCell ref="C14:E15"/>
    <mergeCell ref="L14:L15"/>
    <mergeCell ref="N4:N5"/>
    <mergeCell ref="N6:N7"/>
    <mergeCell ref="N8:N9"/>
    <mergeCell ref="N10:N11"/>
    <mergeCell ref="N12:N13"/>
    <mergeCell ref="N14:N15"/>
    <mergeCell ref="L4:L5"/>
    <mergeCell ref="L6:L7"/>
    <mergeCell ref="L8:L9"/>
    <mergeCell ref="L10:L11"/>
    <mergeCell ref="L12:L13"/>
    <mergeCell ref="C40:E40"/>
    <mergeCell ref="H40:J40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32:E32"/>
    <mergeCell ref="H32:J32"/>
    <mergeCell ref="B34:K34"/>
    <mergeCell ref="C35:E35"/>
    <mergeCell ref="H35:J35"/>
    <mergeCell ref="B29:K29"/>
    <mergeCell ref="C30:E30"/>
    <mergeCell ref="H30:J30"/>
    <mergeCell ref="C31:E31"/>
    <mergeCell ref="H31:J31"/>
    <mergeCell ref="C25:E25"/>
    <mergeCell ref="H25:J25"/>
    <mergeCell ref="C26:E26"/>
    <mergeCell ref="H26:J26"/>
    <mergeCell ref="C27:E27"/>
    <mergeCell ref="H27:J27"/>
    <mergeCell ref="C21:E21"/>
    <mergeCell ref="H21:J21"/>
    <mergeCell ref="C22:E22"/>
    <mergeCell ref="H22:J22"/>
    <mergeCell ref="B24:K24"/>
    <mergeCell ref="B1:K1"/>
    <mergeCell ref="C3:E3"/>
    <mergeCell ref="B19:K19"/>
    <mergeCell ref="C20:E20"/>
    <mergeCell ref="H20:J20"/>
    <mergeCell ref="B4:B5"/>
    <mergeCell ref="B6:B7"/>
    <mergeCell ref="B8:B9"/>
    <mergeCell ref="B10:B11"/>
    <mergeCell ref="B12:B13"/>
    <mergeCell ref="B14:B15"/>
    <mergeCell ref="C4:E5"/>
    <mergeCell ref="C6:E7"/>
    <mergeCell ref="C8:E9"/>
    <mergeCell ref="C10:E11"/>
    <mergeCell ref="C12:E13"/>
  </mergeCells>
  <printOptions horizontalCentered="1"/>
  <pageMargins left="0.25" right="0.25" top="0.75" bottom="0.75" header="0.3" footer="0.3"/>
  <pageSetup paperSize="9" scale="6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N12" sqref="N12:N13"/>
    </sheetView>
  </sheetViews>
  <sheetFormatPr defaultColWidth="9" defaultRowHeight="15" x14ac:dyDescent="0.25"/>
  <cols>
    <col min="1" max="1" width="4" style="2" customWidth="1"/>
    <col min="2" max="12" width="10.28515625" customWidth="1"/>
    <col min="13" max="13" width="10.28515625" style="14" customWidth="1"/>
    <col min="14" max="15" width="10.28515625" customWidth="1"/>
  </cols>
  <sheetData>
    <row r="1" spans="2:14" ht="38.25" customHeight="1" x14ac:dyDescent="0.25">
      <c r="B1" s="66" t="s">
        <v>32</v>
      </c>
      <c r="C1" s="66"/>
      <c r="D1" s="66"/>
      <c r="E1" s="66"/>
      <c r="F1" s="66"/>
      <c r="G1" s="66"/>
      <c r="H1" s="66"/>
      <c r="I1" s="66"/>
      <c r="J1" s="66"/>
      <c r="K1" s="66"/>
      <c r="M1"/>
    </row>
    <row r="2" spans="2:14" x14ac:dyDescent="0.25">
      <c r="M2"/>
    </row>
    <row r="3" spans="2:14" ht="30" customHeight="1" x14ac:dyDescent="0.25">
      <c r="B3" s="15"/>
      <c r="C3" s="95" t="s">
        <v>1</v>
      </c>
      <c r="D3" s="96"/>
      <c r="E3" s="97"/>
      <c r="F3" s="16">
        <v>1</v>
      </c>
      <c r="G3" s="16">
        <v>2</v>
      </c>
      <c r="H3" s="16">
        <v>3</v>
      </c>
      <c r="I3" s="17">
        <v>4</v>
      </c>
      <c r="J3" s="17">
        <v>5</v>
      </c>
      <c r="K3" s="17">
        <v>6</v>
      </c>
      <c r="L3" s="18" t="s">
        <v>2</v>
      </c>
      <c r="M3" s="16" t="s">
        <v>3</v>
      </c>
      <c r="N3" s="19" t="s">
        <v>4</v>
      </c>
    </row>
    <row r="4" spans="2:14" ht="24" customHeight="1" x14ac:dyDescent="0.25">
      <c r="B4" s="98">
        <v>1</v>
      </c>
      <c r="C4" s="86" t="s">
        <v>33</v>
      </c>
      <c r="D4" s="87"/>
      <c r="E4" s="88"/>
      <c r="F4" s="20" t="s">
        <v>6</v>
      </c>
      <c r="G4" s="21" t="str">
        <f ca="1">INDIRECT(ADDRESS(27,6))&amp;":"&amp;INDIRECT(ADDRESS(27,7))</f>
        <v>13:8</v>
      </c>
      <c r="H4" s="21" t="str">
        <f ca="1">INDIRECT(ADDRESS(31,7))&amp;":"&amp;INDIRECT(ADDRESS(31,6))</f>
        <v>5:6</v>
      </c>
      <c r="I4" s="21" t="str">
        <f ca="1">INDIRECT(ADDRESS(36,6))&amp;":"&amp;INDIRECT(ADDRESS(36,7))</f>
        <v>13:10</v>
      </c>
      <c r="J4" s="21" t="str">
        <f ca="1">INDIRECT(ADDRESS(42,7))&amp;":"&amp;INDIRECT(ADDRESS(42,6))</f>
        <v>10:3</v>
      </c>
      <c r="K4" s="22" t="str">
        <f ca="1">INDIRECT(ADDRESS(20,6))&amp;":"&amp;INDIRECT(ADDRESS(20,7))</f>
        <v>9:8</v>
      </c>
      <c r="L4" s="102">
        <f t="shared" ref="L4:L8" ca="1" si="0">IF(COUNT(F5:K5)=0,"",COUNTIF(F5:K5,"&gt;0")+0.5*COUNTIF(F5:K5,0))</f>
        <v>4</v>
      </c>
      <c r="M4" s="23"/>
      <c r="N4" s="105">
        <v>1</v>
      </c>
    </row>
    <row r="5" spans="2:14" ht="24" customHeight="1" x14ac:dyDescent="0.25">
      <c r="B5" s="99"/>
      <c r="C5" s="89"/>
      <c r="D5" s="90"/>
      <c r="E5" s="91"/>
      <c r="F5" s="24" t="s">
        <v>6</v>
      </c>
      <c r="G5" s="25">
        <f ca="1">IF(LEN(INDIRECT(ADDRESS(ROW()-1,COLUMN())))=1,"",INDIRECT(ADDRESS(27,6))-INDIRECT(ADDRESS(27,7)))</f>
        <v>5</v>
      </c>
      <c r="H5" s="25">
        <f ca="1">IF(LEN(INDIRECT(ADDRESS(ROW()-1,COLUMN())))=1,"",INDIRECT(ADDRESS(31,7))-INDIRECT(ADDRESS(31,6)))</f>
        <v>-1</v>
      </c>
      <c r="I5" s="25">
        <f ca="1">IF(LEN(INDIRECT(ADDRESS(ROW()-1,COLUMN())))=1,"",INDIRECT(ADDRESS(36,6))-INDIRECT(ADDRESS(36,7)))</f>
        <v>3</v>
      </c>
      <c r="J5" s="25">
        <f ca="1">IF(LEN(INDIRECT(ADDRESS(ROW()-1,COLUMN())))=1,"",INDIRECT(ADDRESS(42,7))-INDIRECT(ADDRESS(42,6)))</f>
        <v>7</v>
      </c>
      <c r="K5" s="26">
        <f ca="1">IF(LEN(INDIRECT(ADDRESS(ROW()-1,COLUMN())))=1,"",INDIRECT(ADDRESS(20,6))-INDIRECT(ADDRESS(20,7)))</f>
        <v>1</v>
      </c>
      <c r="L5" s="103"/>
      <c r="M5" s="25">
        <f t="shared" ref="M5:M9" ca="1" si="1">IF(COUNT(F5:K5)=0,"",SUM(F5:K5))</f>
        <v>15</v>
      </c>
      <c r="N5" s="106"/>
    </row>
    <row r="6" spans="2:14" ht="24" customHeight="1" x14ac:dyDescent="0.25">
      <c r="B6" s="100">
        <v>2</v>
      </c>
      <c r="C6" s="89" t="s">
        <v>34</v>
      </c>
      <c r="D6" s="90"/>
      <c r="E6" s="91"/>
      <c r="F6" s="27" t="str">
        <f ca="1">INDIRECT(ADDRESS(27,7))&amp;":"&amp;INDIRECT(ADDRESS(27,6))</f>
        <v>8:13</v>
      </c>
      <c r="G6" s="28" t="s">
        <v>6</v>
      </c>
      <c r="H6" s="29" t="str">
        <f ca="1">INDIRECT(ADDRESS(37,6))&amp;":"&amp;INDIRECT(ADDRESS(37,7))</f>
        <v>7:9</v>
      </c>
      <c r="I6" s="29" t="str">
        <f ca="1">INDIRECT(ADDRESS(41,7))&amp;":"&amp;INDIRECT(ADDRESS(41,6))</f>
        <v>12:7</v>
      </c>
      <c r="J6" s="29" t="str">
        <f ca="1">INDIRECT(ADDRESS(21,6))&amp;":"&amp;INDIRECT(ADDRESS(21,7))</f>
        <v>12:4</v>
      </c>
      <c r="K6" s="30" t="str">
        <f ca="1">INDIRECT(ADDRESS(30,6))&amp;":"&amp;INDIRECT(ADDRESS(30,7))</f>
        <v>6:4</v>
      </c>
      <c r="L6" s="103">
        <f t="shared" ca="1" si="0"/>
        <v>3</v>
      </c>
      <c r="M6" s="25"/>
      <c r="N6" s="107">
        <v>3</v>
      </c>
    </row>
    <row r="7" spans="2:14" ht="24" customHeight="1" x14ac:dyDescent="0.25">
      <c r="B7" s="99"/>
      <c r="C7" s="89"/>
      <c r="D7" s="90"/>
      <c r="E7" s="91"/>
      <c r="F7" s="31">
        <f ca="1">IF(LEN(INDIRECT(ADDRESS(ROW()-1,COLUMN())))=1,"",INDIRECT(ADDRESS(27,7))-INDIRECT(ADDRESS(27,6)))</f>
        <v>-5</v>
      </c>
      <c r="G7" s="32" t="s">
        <v>6</v>
      </c>
      <c r="H7" s="25">
        <f ca="1">IF(LEN(INDIRECT(ADDRESS(ROW()-1,COLUMN())))=1,"",INDIRECT(ADDRESS(37,6))-INDIRECT(ADDRESS(37,7)))</f>
        <v>-2</v>
      </c>
      <c r="I7" s="25">
        <f ca="1">IF(LEN(INDIRECT(ADDRESS(ROW()-1,COLUMN())))=1,"",INDIRECT(ADDRESS(41,7))-INDIRECT(ADDRESS(41,6)))</f>
        <v>5</v>
      </c>
      <c r="J7" s="25">
        <f ca="1">IF(LEN(INDIRECT(ADDRESS(ROW()-1,COLUMN())))=1,"",INDIRECT(ADDRESS(21,6))-INDIRECT(ADDRESS(21,7)))</f>
        <v>8</v>
      </c>
      <c r="K7" s="26">
        <f ca="1">IF(LEN(INDIRECT(ADDRESS(ROW()-1,COLUMN())))=1,"",INDIRECT(ADDRESS(30,6))-INDIRECT(ADDRESS(30,7)))</f>
        <v>2</v>
      </c>
      <c r="L7" s="103"/>
      <c r="M7" s="25">
        <f t="shared" ca="1" si="1"/>
        <v>8</v>
      </c>
      <c r="N7" s="106"/>
    </row>
    <row r="8" spans="2:14" ht="24" customHeight="1" x14ac:dyDescent="0.25">
      <c r="B8" s="100">
        <v>3</v>
      </c>
      <c r="C8" s="89" t="s">
        <v>35</v>
      </c>
      <c r="D8" s="90"/>
      <c r="E8" s="91"/>
      <c r="F8" s="27" t="str">
        <f ca="1">INDIRECT(ADDRESS(31,6))&amp;":"&amp;INDIRECT(ADDRESS(31,7))</f>
        <v>6:5</v>
      </c>
      <c r="G8" s="29" t="str">
        <f ca="1">INDIRECT(ADDRESS(37,7))&amp;":"&amp;INDIRECT(ADDRESS(37,6))</f>
        <v>9:7</v>
      </c>
      <c r="H8" s="28" t="s">
        <v>6</v>
      </c>
      <c r="I8" s="29" t="str">
        <f ca="1">INDIRECT(ADDRESS(22,6))&amp;":"&amp;INDIRECT(ADDRESS(22,7))</f>
        <v>9:6</v>
      </c>
      <c r="J8" s="29" t="str">
        <f ca="1">INDIRECT(ADDRESS(26,7))&amp;":"&amp;INDIRECT(ADDRESS(26,6))</f>
        <v>3:8</v>
      </c>
      <c r="K8" s="30" t="str">
        <f ca="1">INDIRECT(ADDRESS(40,6))&amp;":"&amp;INDIRECT(ADDRESS(40,7))</f>
        <v>7:10</v>
      </c>
      <c r="L8" s="103">
        <f t="shared" ca="1" si="0"/>
        <v>3</v>
      </c>
      <c r="M8" s="25"/>
      <c r="N8" s="107">
        <v>2</v>
      </c>
    </row>
    <row r="9" spans="2:14" ht="24" customHeight="1" x14ac:dyDescent="0.25">
      <c r="B9" s="99"/>
      <c r="C9" s="89"/>
      <c r="D9" s="90"/>
      <c r="E9" s="91"/>
      <c r="F9" s="31">
        <f ca="1">IF(LEN(INDIRECT(ADDRESS(ROW()-1,COLUMN())))=1,"",INDIRECT(ADDRESS(31,6))-INDIRECT(ADDRESS(31,7)))</f>
        <v>1</v>
      </c>
      <c r="G9" s="25">
        <f ca="1">IF(LEN(INDIRECT(ADDRESS(ROW()-1,COLUMN())))=1,"",INDIRECT(ADDRESS(37,7))-INDIRECT(ADDRESS(37,6)))</f>
        <v>2</v>
      </c>
      <c r="H9" s="32" t="s">
        <v>6</v>
      </c>
      <c r="I9" s="25">
        <f ca="1">IF(LEN(INDIRECT(ADDRESS(ROW()-1,COLUMN())))=1,"",INDIRECT(ADDRESS(22,6))-INDIRECT(ADDRESS(22,7)))</f>
        <v>3</v>
      </c>
      <c r="J9" s="25">
        <f ca="1">IF(LEN(INDIRECT(ADDRESS(ROW()-1,COLUMN())))=1,"",INDIRECT(ADDRESS(26,7))-INDIRECT(ADDRESS(26,6)))</f>
        <v>-5</v>
      </c>
      <c r="K9" s="26">
        <f ca="1">IF(LEN(INDIRECT(ADDRESS(ROW()-1,COLUMN())))=1,"",INDIRECT(ADDRESS(40,6))-INDIRECT(ADDRESS(40,7)))</f>
        <v>-3</v>
      </c>
      <c r="L9" s="103"/>
      <c r="M9" s="25">
        <f t="shared" ca="1" si="1"/>
        <v>-2</v>
      </c>
      <c r="N9" s="106"/>
    </row>
    <row r="10" spans="2:14" ht="24" customHeight="1" x14ac:dyDescent="0.25">
      <c r="B10" s="100">
        <v>4</v>
      </c>
      <c r="C10" s="109" t="s">
        <v>36</v>
      </c>
      <c r="D10" s="90"/>
      <c r="E10" s="91"/>
      <c r="F10" s="27" t="str">
        <f ca="1">INDIRECT(ADDRESS(36,7))&amp;":"&amp;INDIRECT(ADDRESS(36,6))</f>
        <v>10:13</v>
      </c>
      <c r="G10" s="29" t="str">
        <f ca="1">INDIRECT(ADDRESS(41,6))&amp;":"&amp;INDIRECT(ADDRESS(41,7))</f>
        <v>7:12</v>
      </c>
      <c r="H10" s="29" t="str">
        <f ca="1">INDIRECT(ADDRESS(22,7))&amp;":"&amp;INDIRECT(ADDRESS(22,6))</f>
        <v>6:9</v>
      </c>
      <c r="I10" s="28" t="s">
        <v>6</v>
      </c>
      <c r="J10" s="29" t="str">
        <f ca="1">INDIRECT(ADDRESS(32,6))&amp;":"&amp;INDIRECT(ADDRESS(32,7))</f>
        <v>10:7</v>
      </c>
      <c r="K10" s="30" t="str">
        <f ca="1">INDIRECT(ADDRESS(25,7))&amp;":"&amp;INDIRECT(ADDRESS(25,6))</f>
        <v>8:6</v>
      </c>
      <c r="L10" s="103">
        <f t="shared" ref="L10:L14" ca="1" si="2">IF(COUNT(F11:K11)=0,"",COUNTIF(F11:K11,"&gt;0")+0.5*COUNTIF(F11:K11,0))</f>
        <v>2</v>
      </c>
      <c r="M10" s="25"/>
      <c r="N10" s="107">
        <v>4</v>
      </c>
    </row>
    <row r="11" spans="2:14" ht="24" customHeight="1" x14ac:dyDescent="0.25">
      <c r="B11" s="99"/>
      <c r="C11" s="89"/>
      <c r="D11" s="90"/>
      <c r="E11" s="91"/>
      <c r="F11" s="31">
        <f ca="1">IF(LEN(INDIRECT(ADDRESS(ROW()-1,COLUMN())))=1,"",INDIRECT(ADDRESS(36,7))-INDIRECT(ADDRESS(36,6)))</f>
        <v>-3</v>
      </c>
      <c r="G11" s="25">
        <f ca="1">IF(LEN(INDIRECT(ADDRESS(ROW()-1,COLUMN())))=1,"",INDIRECT(ADDRESS(41,6))-INDIRECT(ADDRESS(41,7)))</f>
        <v>-5</v>
      </c>
      <c r="H11" s="25">
        <f ca="1">IF(LEN(INDIRECT(ADDRESS(ROW()-1,COLUMN())))=1,"",INDIRECT(ADDRESS(22,7))-INDIRECT(ADDRESS(22,6)))</f>
        <v>-3</v>
      </c>
      <c r="I11" s="32" t="s">
        <v>6</v>
      </c>
      <c r="J11" s="25">
        <f ca="1">IF(LEN(INDIRECT(ADDRESS(ROW()-1,COLUMN())))=1,"",INDIRECT(ADDRESS(32,6))-INDIRECT(ADDRESS(32,7)))</f>
        <v>3</v>
      </c>
      <c r="K11" s="26">
        <f ca="1">IF(LEN(INDIRECT(ADDRESS(ROW()-1,COLUMN())))=1,"",INDIRECT(ADDRESS(25,7))-INDIRECT(ADDRESS(25,6)))</f>
        <v>2</v>
      </c>
      <c r="L11" s="103"/>
      <c r="M11" s="25">
        <f t="shared" ref="M11:M15" ca="1" si="3">IF(COUNT(F11:K11)=0,"",SUM(F11:K11))</f>
        <v>-6</v>
      </c>
      <c r="N11" s="106"/>
    </row>
    <row r="12" spans="2:14" ht="24" customHeight="1" x14ac:dyDescent="0.25">
      <c r="B12" s="100">
        <v>5</v>
      </c>
      <c r="C12" s="89" t="s">
        <v>37</v>
      </c>
      <c r="D12" s="90"/>
      <c r="E12" s="91"/>
      <c r="F12" s="27" t="str">
        <f ca="1">INDIRECT(ADDRESS(42,6))&amp;":"&amp;INDIRECT(ADDRESS(42,7))</f>
        <v>3:10</v>
      </c>
      <c r="G12" s="29" t="str">
        <f ca="1">INDIRECT(ADDRESS(21,7))&amp;":"&amp;INDIRECT(ADDRESS(21,6))</f>
        <v>4:12</v>
      </c>
      <c r="H12" s="29" t="str">
        <f ca="1">INDIRECT(ADDRESS(26,6))&amp;":"&amp;INDIRECT(ADDRESS(26,7))</f>
        <v>8:3</v>
      </c>
      <c r="I12" s="29" t="str">
        <f ca="1">INDIRECT(ADDRESS(32,7))&amp;":"&amp;INDIRECT(ADDRESS(32,6))</f>
        <v>7:10</v>
      </c>
      <c r="J12" s="28" t="s">
        <v>6</v>
      </c>
      <c r="K12" s="30" t="str">
        <f ca="1">INDIRECT(ADDRESS(35,7))&amp;":"&amp;INDIRECT(ADDRESS(35,6))</f>
        <v>13:6</v>
      </c>
      <c r="L12" s="103">
        <f t="shared" ca="1" si="2"/>
        <v>2</v>
      </c>
      <c r="M12" s="25"/>
      <c r="N12" s="107">
        <v>5</v>
      </c>
    </row>
    <row r="13" spans="2:14" ht="24" customHeight="1" x14ac:dyDescent="0.25">
      <c r="B13" s="99"/>
      <c r="C13" s="89"/>
      <c r="D13" s="90"/>
      <c r="E13" s="91"/>
      <c r="F13" s="31">
        <f ca="1">IF(LEN(INDIRECT(ADDRESS(ROW()-1,COLUMN())))=1,"",INDIRECT(ADDRESS(42,6))-INDIRECT(ADDRESS(42,7)))</f>
        <v>-7</v>
      </c>
      <c r="G13" s="25">
        <f ca="1">IF(LEN(INDIRECT(ADDRESS(ROW()-1,COLUMN())))=1,"",INDIRECT(ADDRESS(21,7))-INDIRECT(ADDRESS(21,6)))</f>
        <v>-8</v>
      </c>
      <c r="H13" s="25">
        <f ca="1">IF(LEN(INDIRECT(ADDRESS(ROW()-1,COLUMN())))=1,"",INDIRECT(ADDRESS(26,6))-INDIRECT(ADDRESS(26,7)))</f>
        <v>5</v>
      </c>
      <c r="I13" s="25">
        <f ca="1">IF(LEN(INDIRECT(ADDRESS(ROW()-1,COLUMN())))=1,"",INDIRECT(ADDRESS(32,7))-INDIRECT(ADDRESS(32,6)))</f>
        <v>-3</v>
      </c>
      <c r="J13" s="32" t="s">
        <v>6</v>
      </c>
      <c r="K13" s="26">
        <f ca="1">IF(LEN(INDIRECT(ADDRESS(ROW()-1,COLUMN())))=1,"",INDIRECT(ADDRESS(35,7))-INDIRECT(ADDRESS(35,6)))</f>
        <v>7</v>
      </c>
      <c r="L13" s="103"/>
      <c r="M13" s="25">
        <f t="shared" ca="1" si="3"/>
        <v>-6</v>
      </c>
      <c r="N13" s="106"/>
    </row>
    <row r="14" spans="2:14" ht="24" customHeight="1" x14ac:dyDescent="0.25">
      <c r="B14" s="100">
        <v>6</v>
      </c>
      <c r="C14" s="89" t="s">
        <v>38</v>
      </c>
      <c r="D14" s="90"/>
      <c r="E14" s="91"/>
      <c r="F14" s="27" t="str">
        <f ca="1">INDIRECT(ADDRESS(20,7))&amp;":"&amp;INDIRECT(ADDRESS(20,6))</f>
        <v>8:9</v>
      </c>
      <c r="G14" s="29" t="str">
        <f ca="1">INDIRECT(ADDRESS(30,7))&amp;":"&amp;INDIRECT(ADDRESS(30,6))</f>
        <v>4:6</v>
      </c>
      <c r="H14" s="29" t="str">
        <f ca="1">INDIRECT(ADDRESS(40,7))&amp;":"&amp;INDIRECT(ADDRESS(40,6))</f>
        <v>10:7</v>
      </c>
      <c r="I14" s="29" t="str">
        <f ca="1">INDIRECT(ADDRESS(25,6))&amp;":"&amp;INDIRECT(ADDRESS(25,7))</f>
        <v>6:8</v>
      </c>
      <c r="J14" s="29" t="str">
        <f ca="1">INDIRECT(ADDRESS(35,6))&amp;":"&amp;INDIRECT(ADDRESS(35,7))</f>
        <v>6:13</v>
      </c>
      <c r="K14" s="33" t="s">
        <v>6</v>
      </c>
      <c r="L14" s="103">
        <f t="shared" ca="1" si="2"/>
        <v>1</v>
      </c>
      <c r="M14" s="25"/>
      <c r="N14" s="107">
        <v>6</v>
      </c>
    </row>
    <row r="15" spans="2:14" ht="24" customHeight="1" x14ac:dyDescent="0.25">
      <c r="B15" s="101"/>
      <c r="C15" s="92"/>
      <c r="D15" s="93"/>
      <c r="E15" s="94"/>
      <c r="F15" s="34">
        <f ca="1">IF(LEN(INDIRECT(ADDRESS(ROW()-1,COLUMN())))=1,"",INDIRECT(ADDRESS(20,7))-INDIRECT(ADDRESS(20,6)))</f>
        <v>-1</v>
      </c>
      <c r="G15" s="35">
        <f ca="1">IF(LEN(INDIRECT(ADDRESS(ROW()-1,COLUMN())))=1,"",INDIRECT(ADDRESS(30,7))-INDIRECT(ADDRESS(30,6)))</f>
        <v>-2</v>
      </c>
      <c r="H15" s="35">
        <f ca="1">IF(LEN(INDIRECT(ADDRESS(ROW()-1,COLUMN())))=1,"",INDIRECT(ADDRESS(40,7))-INDIRECT(ADDRESS(40,6)))</f>
        <v>3</v>
      </c>
      <c r="I15" s="35">
        <f ca="1">IF(LEN(INDIRECT(ADDRESS(ROW()-1,COLUMN())))=1,"",INDIRECT(ADDRESS(25,6))-INDIRECT(ADDRESS(25,7)))</f>
        <v>-2</v>
      </c>
      <c r="J15" s="35">
        <f ca="1">IF(LEN(INDIRECT(ADDRESS(ROW()-1,COLUMN())))=1,"",INDIRECT(ADDRESS(35,6))-INDIRECT(ADDRESS(35,7)))</f>
        <v>-7</v>
      </c>
      <c r="K15" s="36" t="s">
        <v>6</v>
      </c>
      <c r="L15" s="104"/>
      <c r="M15" s="35">
        <f t="shared" ca="1" si="3"/>
        <v>-9</v>
      </c>
      <c r="N15" s="108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13" customFormat="1" ht="30" customHeight="1" x14ac:dyDescent="0.35">
      <c r="A19" s="37"/>
      <c r="B19" s="70" t="s">
        <v>12</v>
      </c>
      <c r="C19" s="70"/>
      <c r="D19" s="70"/>
      <c r="E19" s="70"/>
      <c r="F19" s="70"/>
      <c r="G19" s="70"/>
      <c r="H19" s="70"/>
      <c r="I19" s="70"/>
      <c r="J19" s="70"/>
      <c r="K19" s="70"/>
    </row>
    <row r="20" spans="1:13" s="13" customFormat="1" ht="30" customHeight="1" x14ac:dyDescent="0.35">
      <c r="A20" s="37"/>
      <c r="B20" s="39">
        <v>1</v>
      </c>
      <c r="C20" s="71" t="str">
        <f t="shared" ref="C20:C22" ca="1" si="4">IF(ISBLANK(INDIRECT(ADDRESS(B20*2+2,3))),"",INDIRECT(ADDRESS(B20*2+2,3)))</f>
        <v>Акулова, Осокин, Березнеговская</v>
      </c>
      <c r="D20" s="71"/>
      <c r="E20" s="72"/>
      <c r="F20" s="40">
        <v>9</v>
      </c>
      <c r="G20" s="41">
        <v>8</v>
      </c>
      <c r="H20" s="73" t="str">
        <f t="shared" ref="H20:H22" ca="1" si="5">IF(ISBLANK(INDIRECT(ADDRESS(K20*2+2,3))),"",INDIRECT(ADDRESS(K20*2+2,3)))</f>
        <v>Швыдкая, Луданов, Борисенко Д.</v>
      </c>
      <c r="I20" s="71"/>
      <c r="J20" s="71"/>
      <c r="K20" s="39">
        <v>6</v>
      </c>
      <c r="L20" s="42" t="s">
        <v>13</v>
      </c>
      <c r="M20" s="38"/>
    </row>
    <row r="21" spans="1:13" s="13" customFormat="1" ht="30" customHeight="1" x14ac:dyDescent="0.35">
      <c r="A21" s="37"/>
      <c r="B21" s="39">
        <v>2</v>
      </c>
      <c r="C21" s="71" t="str">
        <f t="shared" ca="1" si="4"/>
        <v>Ткаченко, Ткаченко, Мусина</v>
      </c>
      <c r="D21" s="71"/>
      <c r="E21" s="72"/>
      <c r="F21" s="40">
        <v>12</v>
      </c>
      <c r="G21" s="41">
        <v>4</v>
      </c>
      <c r="H21" s="73" t="str">
        <f t="shared" ca="1" si="5"/>
        <v>Добрынский, Добрынская, Семенников</v>
      </c>
      <c r="I21" s="71"/>
      <c r="J21" s="71"/>
      <c r="K21" s="39">
        <v>5</v>
      </c>
      <c r="L21" s="42" t="s">
        <v>13</v>
      </c>
      <c r="M21" s="38"/>
    </row>
    <row r="22" spans="1:13" s="13" customFormat="1" ht="30" customHeight="1" x14ac:dyDescent="0.35">
      <c r="A22" s="37"/>
      <c r="B22" s="39">
        <v>3</v>
      </c>
      <c r="C22" s="71" t="str">
        <f t="shared" ca="1" si="4"/>
        <v>Помазан, Помазан, Шустваль</v>
      </c>
      <c r="D22" s="71"/>
      <c r="E22" s="72"/>
      <c r="F22" s="40">
        <v>9</v>
      </c>
      <c r="G22" s="41">
        <v>6</v>
      </c>
      <c r="H22" s="73" t="str">
        <f t="shared" ca="1" si="5"/>
        <v>Аршавский, Нечепуренко, Нечепуренко</v>
      </c>
      <c r="I22" s="71"/>
      <c r="J22" s="71"/>
      <c r="K22" s="39">
        <v>4</v>
      </c>
      <c r="L22" s="42" t="s">
        <v>13</v>
      </c>
      <c r="M22" s="38"/>
    </row>
    <row r="23" spans="1:13" s="13" customFormat="1" ht="30" customHeight="1" x14ac:dyDescent="0.35">
      <c r="A23" s="37"/>
      <c r="B23" s="43"/>
      <c r="C23" s="43"/>
      <c r="D23" s="43"/>
      <c r="E23" s="43"/>
      <c r="F23" s="43"/>
      <c r="G23" s="43"/>
      <c r="H23" s="43"/>
      <c r="I23" s="43"/>
      <c r="J23" s="43"/>
      <c r="K23" s="43"/>
      <c r="M23" s="44"/>
    </row>
    <row r="24" spans="1:13" s="13" customFormat="1" ht="30" customHeight="1" x14ac:dyDescent="0.35">
      <c r="A24" s="37"/>
      <c r="B24" s="74" t="s">
        <v>14</v>
      </c>
      <c r="C24" s="74"/>
      <c r="D24" s="74"/>
      <c r="E24" s="74"/>
      <c r="F24" s="74"/>
      <c r="G24" s="74"/>
      <c r="H24" s="74"/>
      <c r="I24" s="74"/>
      <c r="J24" s="74"/>
      <c r="K24" s="74"/>
      <c r="M24" s="44"/>
    </row>
    <row r="25" spans="1:13" s="13" customFormat="1" ht="30" customHeight="1" x14ac:dyDescent="0.35">
      <c r="A25" s="37"/>
      <c r="B25" s="39">
        <v>6</v>
      </c>
      <c r="C25" s="71" t="str">
        <f t="shared" ref="C25:C27" ca="1" si="6">IF(ISBLANK(INDIRECT(ADDRESS(B25*2+2,3))),"",INDIRECT(ADDRESS(B25*2+2,3)))</f>
        <v>Швыдкая, Луданов, Борисенко Д.</v>
      </c>
      <c r="D25" s="71"/>
      <c r="E25" s="72"/>
      <c r="F25" s="40">
        <v>6</v>
      </c>
      <c r="G25" s="41">
        <v>8</v>
      </c>
      <c r="H25" s="73" t="str">
        <f t="shared" ref="H25:H27" ca="1" si="7">IF(ISBLANK(INDIRECT(ADDRESS(K25*2+2,3))),"",INDIRECT(ADDRESS(K25*2+2,3)))</f>
        <v>Аршавский, Нечепуренко, Нечепуренко</v>
      </c>
      <c r="I25" s="71"/>
      <c r="J25" s="71"/>
      <c r="K25" s="39">
        <v>4</v>
      </c>
      <c r="L25" s="42" t="s">
        <v>13</v>
      </c>
      <c r="M25" s="38"/>
    </row>
    <row r="26" spans="1:13" s="13" customFormat="1" ht="30" customHeight="1" x14ac:dyDescent="0.35">
      <c r="A26" s="37"/>
      <c r="B26" s="39">
        <v>5</v>
      </c>
      <c r="C26" s="71" t="str">
        <f t="shared" ca="1" si="6"/>
        <v>Добрынский, Добрынская, Семенников</v>
      </c>
      <c r="D26" s="71"/>
      <c r="E26" s="72"/>
      <c r="F26" s="40">
        <v>8</v>
      </c>
      <c r="G26" s="41">
        <v>3</v>
      </c>
      <c r="H26" s="73" t="str">
        <f t="shared" ca="1" si="7"/>
        <v>Помазан, Помазан, Шустваль</v>
      </c>
      <c r="I26" s="71"/>
      <c r="J26" s="71"/>
      <c r="K26" s="39">
        <v>3</v>
      </c>
      <c r="L26" s="42" t="s">
        <v>13</v>
      </c>
      <c r="M26" s="38"/>
    </row>
    <row r="27" spans="1:13" s="13" customFormat="1" ht="30" customHeight="1" x14ac:dyDescent="0.35">
      <c r="A27" s="37"/>
      <c r="B27" s="39">
        <v>1</v>
      </c>
      <c r="C27" s="71" t="str">
        <f t="shared" ca="1" si="6"/>
        <v>Акулова, Осокин, Березнеговская</v>
      </c>
      <c r="D27" s="71"/>
      <c r="E27" s="72"/>
      <c r="F27" s="40">
        <v>13</v>
      </c>
      <c r="G27" s="41">
        <v>8</v>
      </c>
      <c r="H27" s="73" t="str">
        <f t="shared" ca="1" si="7"/>
        <v>Ткаченко, Ткаченко, Мусина</v>
      </c>
      <c r="I27" s="71"/>
      <c r="J27" s="71"/>
      <c r="K27" s="39">
        <v>2</v>
      </c>
      <c r="L27" s="42" t="s">
        <v>13</v>
      </c>
      <c r="M27" s="38"/>
    </row>
    <row r="28" spans="1:13" s="13" customFormat="1" ht="30" customHeight="1" x14ac:dyDescent="0.35">
      <c r="A28" s="37"/>
      <c r="B28" s="43"/>
      <c r="C28" s="43"/>
      <c r="D28" s="43"/>
      <c r="E28" s="43"/>
      <c r="F28" s="43"/>
      <c r="G28" s="43"/>
      <c r="H28" s="43"/>
      <c r="I28" s="43"/>
      <c r="J28" s="43"/>
      <c r="K28" s="43"/>
      <c r="M28" s="44"/>
    </row>
    <row r="29" spans="1:13" s="13" customFormat="1" ht="30" customHeight="1" x14ac:dyDescent="0.35">
      <c r="A29" s="37"/>
      <c r="B29" s="74" t="s">
        <v>15</v>
      </c>
      <c r="C29" s="74"/>
      <c r="D29" s="74"/>
      <c r="E29" s="74"/>
      <c r="F29" s="74"/>
      <c r="G29" s="74"/>
      <c r="H29" s="74"/>
      <c r="I29" s="74"/>
      <c r="J29" s="74"/>
      <c r="K29" s="74"/>
      <c r="M29" s="44"/>
    </row>
    <row r="30" spans="1:13" s="13" customFormat="1" ht="30" customHeight="1" x14ac:dyDescent="0.35">
      <c r="A30" s="37"/>
      <c r="B30" s="39">
        <v>2</v>
      </c>
      <c r="C30" s="71" t="str">
        <f t="shared" ref="C30:C32" ca="1" si="8">IF(ISBLANK(INDIRECT(ADDRESS(B30*2+2,3))),"",INDIRECT(ADDRESS(B30*2+2,3)))</f>
        <v>Ткаченко, Ткаченко, Мусина</v>
      </c>
      <c r="D30" s="71"/>
      <c r="E30" s="72"/>
      <c r="F30" s="40">
        <v>6</v>
      </c>
      <c r="G30" s="41">
        <v>4</v>
      </c>
      <c r="H30" s="73" t="str">
        <f t="shared" ref="H30:H32" ca="1" si="9">IF(ISBLANK(INDIRECT(ADDRESS(K30*2+2,3))),"",INDIRECT(ADDRESS(K30*2+2,3)))</f>
        <v>Швыдкая, Луданов, Борисенко Д.</v>
      </c>
      <c r="I30" s="71"/>
      <c r="J30" s="71"/>
      <c r="K30" s="39">
        <v>6</v>
      </c>
      <c r="L30" s="42" t="s">
        <v>13</v>
      </c>
      <c r="M30" s="38"/>
    </row>
    <row r="31" spans="1:13" s="13" customFormat="1" ht="30" customHeight="1" x14ac:dyDescent="0.35">
      <c r="A31" s="37"/>
      <c r="B31" s="39">
        <v>3</v>
      </c>
      <c r="C31" s="71" t="str">
        <f t="shared" ca="1" si="8"/>
        <v>Помазан, Помазан, Шустваль</v>
      </c>
      <c r="D31" s="71"/>
      <c r="E31" s="72"/>
      <c r="F31" s="40">
        <v>6</v>
      </c>
      <c r="G31" s="41">
        <v>5</v>
      </c>
      <c r="H31" s="73" t="str">
        <f t="shared" ca="1" si="9"/>
        <v>Акулова, Осокин, Березнеговская</v>
      </c>
      <c r="I31" s="71"/>
      <c r="J31" s="71"/>
      <c r="K31" s="39">
        <v>1</v>
      </c>
      <c r="L31" s="42" t="s">
        <v>13</v>
      </c>
      <c r="M31" s="38"/>
    </row>
    <row r="32" spans="1:13" s="13" customFormat="1" ht="30" customHeight="1" x14ac:dyDescent="0.35">
      <c r="A32" s="37"/>
      <c r="B32" s="39">
        <v>4</v>
      </c>
      <c r="C32" s="71" t="str">
        <f t="shared" ca="1" si="8"/>
        <v>Аршавский, Нечепуренко, Нечепуренко</v>
      </c>
      <c r="D32" s="71"/>
      <c r="E32" s="72"/>
      <c r="F32" s="40">
        <v>10</v>
      </c>
      <c r="G32" s="41">
        <v>7</v>
      </c>
      <c r="H32" s="73" t="str">
        <f t="shared" ca="1" si="9"/>
        <v>Добрынский, Добрынская, Семенников</v>
      </c>
      <c r="I32" s="71"/>
      <c r="J32" s="71"/>
      <c r="K32" s="39">
        <v>5</v>
      </c>
      <c r="L32" s="42" t="s">
        <v>13</v>
      </c>
      <c r="M32" s="38"/>
    </row>
    <row r="33" spans="1:13" s="13" customFormat="1" ht="30" customHeight="1" x14ac:dyDescent="0.35">
      <c r="A33" s="37"/>
      <c r="B33" s="43"/>
      <c r="C33" s="43"/>
      <c r="D33" s="43"/>
      <c r="E33" s="43"/>
      <c r="F33" s="43"/>
      <c r="G33" s="43"/>
      <c r="H33" s="43"/>
      <c r="I33" s="43"/>
      <c r="J33" s="43"/>
      <c r="K33" s="43"/>
      <c r="M33" s="44"/>
    </row>
    <row r="34" spans="1:13" s="13" customFormat="1" ht="30" customHeight="1" x14ac:dyDescent="0.35">
      <c r="A34" s="37"/>
      <c r="B34" s="74" t="s">
        <v>16</v>
      </c>
      <c r="C34" s="74"/>
      <c r="D34" s="74"/>
      <c r="E34" s="74"/>
      <c r="F34" s="74"/>
      <c r="G34" s="74"/>
      <c r="H34" s="74"/>
      <c r="I34" s="74"/>
      <c r="J34" s="74"/>
      <c r="K34" s="74"/>
      <c r="M34" s="44"/>
    </row>
    <row r="35" spans="1:13" s="13" customFormat="1" ht="30" customHeight="1" x14ac:dyDescent="0.35">
      <c r="A35" s="37"/>
      <c r="B35" s="39">
        <v>6</v>
      </c>
      <c r="C35" s="71" t="str">
        <f t="shared" ref="C35:C37" ca="1" si="10">IF(ISBLANK(INDIRECT(ADDRESS(B35*2+2,3))),"",INDIRECT(ADDRESS(B35*2+2,3)))</f>
        <v>Швыдкая, Луданов, Борисенко Д.</v>
      </c>
      <c r="D35" s="71"/>
      <c r="E35" s="72"/>
      <c r="F35" s="40">
        <v>6</v>
      </c>
      <c r="G35" s="41">
        <v>13</v>
      </c>
      <c r="H35" s="73" t="str">
        <f t="shared" ref="H35:H37" ca="1" si="11">IF(ISBLANK(INDIRECT(ADDRESS(K35*2+2,3))),"",INDIRECT(ADDRESS(K35*2+2,3)))</f>
        <v>Добрынский, Добрынская, Семенников</v>
      </c>
      <c r="I35" s="71"/>
      <c r="J35" s="71"/>
      <c r="K35" s="39">
        <v>5</v>
      </c>
      <c r="L35" s="42" t="s">
        <v>13</v>
      </c>
      <c r="M35" s="38"/>
    </row>
    <row r="36" spans="1:13" s="13" customFormat="1" ht="30" customHeight="1" x14ac:dyDescent="0.35">
      <c r="A36" s="37"/>
      <c r="B36" s="39">
        <v>1</v>
      </c>
      <c r="C36" s="71" t="str">
        <f t="shared" ca="1" si="10"/>
        <v>Акулова, Осокин, Березнеговская</v>
      </c>
      <c r="D36" s="71"/>
      <c r="E36" s="72"/>
      <c r="F36" s="40">
        <v>13</v>
      </c>
      <c r="G36" s="41">
        <v>10</v>
      </c>
      <c r="H36" s="73" t="str">
        <f t="shared" ca="1" si="11"/>
        <v>Аршавский, Нечепуренко, Нечепуренко</v>
      </c>
      <c r="I36" s="71"/>
      <c r="J36" s="71"/>
      <c r="K36" s="39">
        <v>4</v>
      </c>
      <c r="L36" s="42" t="s">
        <v>13</v>
      </c>
      <c r="M36" s="38"/>
    </row>
    <row r="37" spans="1:13" s="13" customFormat="1" ht="30" customHeight="1" x14ac:dyDescent="0.35">
      <c r="A37" s="37"/>
      <c r="B37" s="39">
        <v>2</v>
      </c>
      <c r="C37" s="71" t="str">
        <f t="shared" ca="1" si="10"/>
        <v>Ткаченко, Ткаченко, Мусина</v>
      </c>
      <c r="D37" s="71"/>
      <c r="E37" s="72"/>
      <c r="F37" s="40">
        <v>7</v>
      </c>
      <c r="G37" s="41">
        <v>9</v>
      </c>
      <c r="H37" s="73" t="str">
        <f t="shared" ca="1" si="11"/>
        <v>Помазан, Помазан, Шустваль</v>
      </c>
      <c r="I37" s="71"/>
      <c r="J37" s="71"/>
      <c r="K37" s="39">
        <v>3</v>
      </c>
      <c r="L37" s="42" t="s">
        <v>13</v>
      </c>
      <c r="M37" s="38"/>
    </row>
    <row r="38" spans="1:13" s="13" customFormat="1" ht="30" customHeight="1" x14ac:dyDescent="0.35">
      <c r="A38" s="37"/>
      <c r="B38" s="43"/>
      <c r="C38" s="43"/>
      <c r="D38" s="43"/>
      <c r="E38" s="43"/>
      <c r="F38" s="43"/>
      <c r="G38" s="43"/>
      <c r="H38" s="43"/>
      <c r="I38" s="43"/>
      <c r="J38" s="43"/>
      <c r="K38" s="43"/>
      <c r="M38" s="44"/>
    </row>
    <row r="39" spans="1:13" s="13" customFormat="1" ht="30" customHeight="1" x14ac:dyDescent="0.35">
      <c r="A39" s="37"/>
      <c r="B39" s="74" t="s">
        <v>17</v>
      </c>
      <c r="C39" s="74"/>
      <c r="D39" s="74"/>
      <c r="E39" s="74"/>
      <c r="F39" s="74"/>
      <c r="G39" s="74"/>
      <c r="H39" s="74"/>
      <c r="I39" s="74"/>
      <c r="J39" s="74"/>
      <c r="K39" s="74"/>
      <c r="M39" s="44"/>
    </row>
    <row r="40" spans="1:13" s="13" customFormat="1" ht="30" customHeight="1" x14ac:dyDescent="0.35">
      <c r="A40" s="37"/>
      <c r="B40" s="39">
        <v>3</v>
      </c>
      <c r="C40" s="71" t="str">
        <f t="shared" ref="C40:C42" ca="1" si="12">IF(ISBLANK(INDIRECT(ADDRESS(B40*2+2,3))),"",INDIRECT(ADDRESS(B40*2+2,3)))</f>
        <v>Помазан, Помазан, Шустваль</v>
      </c>
      <c r="D40" s="71"/>
      <c r="E40" s="72"/>
      <c r="F40" s="40">
        <v>7</v>
      </c>
      <c r="G40" s="41">
        <v>10</v>
      </c>
      <c r="H40" s="73" t="str">
        <f t="shared" ref="H40:H42" ca="1" si="13">IF(ISBLANK(INDIRECT(ADDRESS(K40*2+2,3))),"",INDIRECT(ADDRESS(K40*2+2,3)))</f>
        <v>Швыдкая, Луданов, Борисенко Д.</v>
      </c>
      <c r="I40" s="71"/>
      <c r="J40" s="71"/>
      <c r="K40" s="39">
        <v>6</v>
      </c>
      <c r="L40" s="42" t="s">
        <v>13</v>
      </c>
      <c r="M40" s="38"/>
    </row>
    <row r="41" spans="1:13" s="13" customFormat="1" ht="30" customHeight="1" x14ac:dyDescent="0.35">
      <c r="A41" s="37"/>
      <c r="B41" s="39">
        <v>4</v>
      </c>
      <c r="C41" s="71" t="str">
        <f t="shared" ca="1" si="12"/>
        <v>Аршавский, Нечепуренко, Нечепуренко</v>
      </c>
      <c r="D41" s="71"/>
      <c r="E41" s="72"/>
      <c r="F41" s="40">
        <v>7</v>
      </c>
      <c r="G41" s="41">
        <v>12</v>
      </c>
      <c r="H41" s="73" t="str">
        <f t="shared" ca="1" si="13"/>
        <v>Ткаченко, Ткаченко, Мусина</v>
      </c>
      <c r="I41" s="71"/>
      <c r="J41" s="71"/>
      <c r="K41" s="39">
        <v>2</v>
      </c>
      <c r="L41" s="42" t="s">
        <v>13</v>
      </c>
      <c r="M41" s="38"/>
    </row>
    <row r="42" spans="1:13" s="13" customFormat="1" ht="30" customHeight="1" x14ac:dyDescent="0.35">
      <c r="A42" s="37"/>
      <c r="B42" s="39">
        <v>5</v>
      </c>
      <c r="C42" s="71" t="str">
        <f t="shared" ca="1" si="12"/>
        <v>Добрынский, Добрынская, Семенников</v>
      </c>
      <c r="D42" s="71"/>
      <c r="E42" s="72"/>
      <c r="F42" s="40">
        <v>3</v>
      </c>
      <c r="G42" s="41">
        <v>10</v>
      </c>
      <c r="H42" s="73" t="str">
        <f t="shared" ca="1" si="13"/>
        <v>Акулова, Осокин, Березнеговская</v>
      </c>
      <c r="I42" s="71"/>
      <c r="J42" s="71"/>
      <c r="K42" s="39">
        <v>1</v>
      </c>
      <c r="L42" s="42" t="s">
        <v>13</v>
      </c>
      <c r="M42" s="38"/>
    </row>
  </sheetData>
  <mergeCells count="61">
    <mergeCell ref="C14:E15"/>
    <mergeCell ref="L14:L15"/>
    <mergeCell ref="N4:N5"/>
    <mergeCell ref="N6:N7"/>
    <mergeCell ref="N8:N9"/>
    <mergeCell ref="N10:N11"/>
    <mergeCell ref="N12:N13"/>
    <mergeCell ref="N14:N15"/>
    <mergeCell ref="L4:L5"/>
    <mergeCell ref="L6:L7"/>
    <mergeCell ref="L8:L9"/>
    <mergeCell ref="L10:L11"/>
    <mergeCell ref="L12:L13"/>
    <mergeCell ref="C40:E40"/>
    <mergeCell ref="H40:J40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32:E32"/>
    <mergeCell ref="H32:J32"/>
    <mergeCell ref="B34:K34"/>
    <mergeCell ref="C35:E35"/>
    <mergeCell ref="H35:J35"/>
    <mergeCell ref="B29:K29"/>
    <mergeCell ref="C30:E30"/>
    <mergeCell ref="H30:J30"/>
    <mergeCell ref="C31:E31"/>
    <mergeCell ref="H31:J31"/>
    <mergeCell ref="C25:E25"/>
    <mergeCell ref="H25:J25"/>
    <mergeCell ref="C26:E26"/>
    <mergeCell ref="H26:J26"/>
    <mergeCell ref="C27:E27"/>
    <mergeCell ref="H27:J27"/>
    <mergeCell ref="C21:E21"/>
    <mergeCell ref="H21:J21"/>
    <mergeCell ref="C22:E22"/>
    <mergeCell ref="H22:J22"/>
    <mergeCell ref="B24:K24"/>
    <mergeCell ref="B1:K1"/>
    <mergeCell ref="C3:E3"/>
    <mergeCell ref="B19:K19"/>
    <mergeCell ref="C20:E20"/>
    <mergeCell ref="H20:J20"/>
    <mergeCell ref="B4:B5"/>
    <mergeCell ref="B6:B7"/>
    <mergeCell ref="B8:B9"/>
    <mergeCell ref="B10:B11"/>
    <mergeCell ref="B12:B13"/>
    <mergeCell ref="B14:B15"/>
    <mergeCell ref="C4:E5"/>
    <mergeCell ref="C6:E7"/>
    <mergeCell ref="C8:E9"/>
    <mergeCell ref="C10:E11"/>
    <mergeCell ref="C12:E13"/>
  </mergeCells>
  <printOptions horizontalCentered="1"/>
  <pageMargins left="0.25" right="0.25" top="0.75" bottom="0.75" header="0.3" footer="0.3"/>
  <pageSetup paperSize="9" scale="6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27" workbookViewId="0">
      <selection activeCell="O43" sqref="O43"/>
    </sheetView>
  </sheetViews>
  <sheetFormatPr defaultColWidth="9.140625" defaultRowHeight="15" x14ac:dyDescent="0.25"/>
  <cols>
    <col min="1" max="1" width="9.140625" style="2"/>
    <col min="2" max="15" width="9.140625" style="3" customWidth="1"/>
    <col min="16" max="16384" width="9.140625" style="3"/>
  </cols>
  <sheetData>
    <row r="1" spans="2:13" ht="59.25" customHeight="1" x14ac:dyDescent="0.25"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2:13" ht="15" customHeight="1" x14ac:dyDescent="0.25">
      <c r="C2" s="4"/>
    </row>
    <row r="3" spans="2:13" ht="15" customHeight="1" x14ac:dyDescent="0.25">
      <c r="C3" s="4"/>
    </row>
    <row r="4" spans="2:13" ht="15" customHeight="1" x14ac:dyDescent="0.25">
      <c r="B4" s="118" t="s">
        <v>123</v>
      </c>
      <c r="C4" s="112"/>
      <c r="D4" s="5">
        <v>2</v>
      </c>
      <c r="E4" s="6"/>
    </row>
    <row r="5" spans="2:13" ht="15" customHeight="1" x14ac:dyDescent="0.25">
      <c r="C5" s="4"/>
      <c r="E5" s="7"/>
    </row>
    <row r="6" spans="2:13" ht="15" customHeight="1" x14ac:dyDescent="0.25">
      <c r="B6" s="8" t="s">
        <v>13</v>
      </c>
      <c r="C6" s="4"/>
      <c r="E6" s="9"/>
      <c r="F6" s="113" t="str">
        <f>IF(ISBLANK(D4),"",IF(D4&gt;D8,B4,B8))</f>
        <v>Нечаев</v>
      </c>
      <c r="G6" s="112"/>
      <c r="H6" s="5">
        <v>13</v>
      </c>
      <c r="I6" s="6"/>
    </row>
    <row r="7" spans="2:13" ht="15" customHeight="1" x14ac:dyDescent="0.25">
      <c r="C7" s="4"/>
      <c r="E7" s="9"/>
      <c r="I7" s="7"/>
    </row>
    <row r="8" spans="2:13" ht="15" customHeight="1" x14ac:dyDescent="0.25">
      <c r="B8" s="118" t="s">
        <v>124</v>
      </c>
      <c r="C8" s="112"/>
      <c r="D8" s="5">
        <v>13</v>
      </c>
      <c r="E8" s="10"/>
      <c r="I8" s="9"/>
    </row>
    <row r="9" spans="2:13" ht="15" customHeight="1" x14ac:dyDescent="0.25">
      <c r="C9" s="4"/>
      <c r="I9" s="9"/>
    </row>
    <row r="10" spans="2:13" ht="15" customHeight="1" x14ac:dyDescent="0.25">
      <c r="C10" s="4"/>
      <c r="G10" s="8" t="s">
        <v>13</v>
      </c>
      <c r="H10" s="4"/>
      <c r="I10" s="9"/>
      <c r="J10" s="113" t="str">
        <f>IF(ISBLANK(H6),"",IF(H6&gt;H14,F6,F14))</f>
        <v>Нечаев</v>
      </c>
      <c r="K10" s="111"/>
      <c r="L10" s="5">
        <v>13</v>
      </c>
      <c r="M10" s="6"/>
    </row>
    <row r="11" spans="2:13" ht="15" customHeight="1" x14ac:dyDescent="0.25">
      <c r="C11" s="4"/>
      <c r="I11" s="9"/>
      <c r="M11" s="7"/>
    </row>
    <row r="12" spans="2:13" ht="15" customHeight="1" x14ac:dyDescent="0.25">
      <c r="B12" s="118" t="s">
        <v>125</v>
      </c>
      <c r="C12" s="112"/>
      <c r="D12" s="5">
        <v>6</v>
      </c>
      <c r="E12" s="6"/>
      <c r="I12" s="9"/>
      <c r="M12" s="9"/>
    </row>
    <row r="13" spans="2:13" ht="15" customHeight="1" x14ac:dyDescent="0.25">
      <c r="C13" s="4"/>
      <c r="E13" s="7"/>
      <c r="I13" s="9"/>
      <c r="M13" s="9"/>
    </row>
    <row r="14" spans="2:13" ht="15" customHeight="1" x14ac:dyDescent="0.25">
      <c r="B14" s="8" t="s">
        <v>13</v>
      </c>
      <c r="C14" s="4"/>
      <c r="E14" s="9"/>
      <c r="F14" s="113" t="str">
        <f>IF(ISBLANK(D12),"",IF(D12&gt;D16,B12,B16))</f>
        <v>Помазан</v>
      </c>
      <c r="G14" s="112"/>
      <c r="H14" s="5">
        <v>9</v>
      </c>
      <c r="I14" s="10"/>
      <c r="M14" s="9"/>
    </row>
    <row r="15" spans="2:13" ht="15" customHeight="1" x14ac:dyDescent="0.25">
      <c r="E15" s="9"/>
      <c r="M15" s="9"/>
    </row>
    <row r="16" spans="2:13" ht="15" customHeight="1" x14ac:dyDescent="0.25">
      <c r="B16" s="118" t="s">
        <v>126</v>
      </c>
      <c r="C16" s="112"/>
      <c r="D16" s="5">
        <v>8</v>
      </c>
      <c r="E16" s="10"/>
      <c r="M16" s="9"/>
    </row>
    <row r="17" spans="2:15" ht="15" customHeight="1" x14ac:dyDescent="0.25">
      <c r="M17" s="9"/>
    </row>
    <row r="18" spans="2:15" ht="15" customHeight="1" x14ac:dyDescent="0.25">
      <c r="B18" s="8"/>
      <c r="K18" s="8" t="s">
        <v>13</v>
      </c>
      <c r="L18" s="4"/>
      <c r="M18" s="9"/>
      <c r="N18" s="113" t="str">
        <f>IF(ISBLANK(L10),"",IF(L10&gt;L26,J10,J26))</f>
        <v>Нечаев</v>
      </c>
      <c r="O18" s="111"/>
    </row>
    <row r="19" spans="2:15" ht="15" customHeight="1" x14ac:dyDescent="0.25">
      <c r="M19" s="9"/>
    </row>
    <row r="20" spans="2:15" ht="15" customHeight="1" x14ac:dyDescent="0.25">
      <c r="B20" s="118" t="s">
        <v>127</v>
      </c>
      <c r="C20" s="112"/>
      <c r="D20" s="5">
        <v>6</v>
      </c>
      <c r="E20" s="6"/>
      <c r="M20" s="9"/>
    </row>
    <row r="21" spans="2:15" ht="15" customHeight="1" x14ac:dyDescent="0.25">
      <c r="E21" s="7"/>
      <c r="M21" s="9"/>
    </row>
    <row r="22" spans="2:15" ht="15" customHeight="1" x14ac:dyDescent="0.25">
      <c r="B22" s="8" t="s">
        <v>13</v>
      </c>
      <c r="C22" s="4"/>
      <c r="E22" s="9"/>
      <c r="F22" s="113" t="str">
        <f>IF(ISBLANK(D20),"",IF(D20&gt;D24,B20,B24))</f>
        <v>Викторов</v>
      </c>
      <c r="G22" s="112"/>
      <c r="H22" s="5">
        <v>9</v>
      </c>
      <c r="I22" s="6"/>
      <c r="M22" s="9"/>
    </row>
    <row r="23" spans="2:15" ht="15" customHeight="1" x14ac:dyDescent="0.25">
      <c r="E23" s="9"/>
      <c r="I23" s="7"/>
      <c r="M23" s="9"/>
    </row>
    <row r="24" spans="2:15" ht="15" customHeight="1" x14ac:dyDescent="0.25">
      <c r="B24" s="118" t="s">
        <v>128</v>
      </c>
      <c r="C24" s="112"/>
      <c r="D24" s="5">
        <v>8</v>
      </c>
      <c r="E24" s="10"/>
      <c r="I24" s="9"/>
      <c r="M24" s="9"/>
    </row>
    <row r="25" spans="2:15" ht="15" customHeight="1" x14ac:dyDescent="0.25">
      <c r="I25" s="9"/>
      <c r="M25" s="9"/>
    </row>
    <row r="26" spans="2:15" ht="15" customHeight="1" x14ac:dyDescent="0.25">
      <c r="G26" s="8" t="s">
        <v>13</v>
      </c>
      <c r="H26" s="4"/>
      <c r="I26" s="9"/>
      <c r="J26" s="113" t="str">
        <f>IF(ISBLANK(H22),"",IF(H22&gt;H30,F22,F30))</f>
        <v>Викторов</v>
      </c>
      <c r="K26" s="112"/>
      <c r="L26" s="5">
        <v>6</v>
      </c>
      <c r="M26" s="10"/>
    </row>
    <row r="27" spans="2:15" ht="15" customHeight="1" x14ac:dyDescent="0.25">
      <c r="I27" s="9"/>
    </row>
    <row r="28" spans="2:15" ht="15" customHeight="1" x14ac:dyDescent="0.25">
      <c r="B28" s="118" t="s">
        <v>129</v>
      </c>
      <c r="C28" s="112"/>
      <c r="D28" s="5">
        <v>3</v>
      </c>
      <c r="E28" s="6"/>
      <c r="I28" s="9"/>
    </row>
    <row r="29" spans="2:15" ht="15" customHeight="1" x14ac:dyDescent="0.25">
      <c r="E29" s="7"/>
      <c r="I29" s="9"/>
    </row>
    <row r="30" spans="2:15" ht="15" customHeight="1" x14ac:dyDescent="0.25">
      <c r="B30" s="8" t="s">
        <v>13</v>
      </c>
      <c r="C30" s="4"/>
      <c r="E30" s="9"/>
      <c r="F30" s="113" t="str">
        <f>IF(ISBLANK(D28),"",IF(D28&gt;D32,B28,B32))</f>
        <v>Федорова А.</v>
      </c>
      <c r="G30" s="112"/>
      <c r="H30" s="5">
        <v>7</v>
      </c>
      <c r="I30" s="10"/>
    </row>
    <row r="31" spans="2:15" ht="15" customHeight="1" x14ac:dyDescent="0.25">
      <c r="E31" s="9"/>
    </row>
    <row r="32" spans="2:15" ht="15" customHeight="1" x14ac:dyDescent="0.25">
      <c r="B32" s="118" t="s">
        <v>130</v>
      </c>
      <c r="C32" s="112"/>
      <c r="D32" s="5">
        <v>10</v>
      </c>
      <c r="E32" s="10"/>
    </row>
    <row r="36" spans="2:7" ht="15" customHeight="1" x14ac:dyDescent="0.25">
      <c r="B36" s="111" t="str">
        <f>IF(ISBLANK(H6),"",IF(H6&gt;H14,F14,F6))</f>
        <v>Помазан</v>
      </c>
      <c r="C36" s="112"/>
      <c r="D36" s="5">
        <v>12</v>
      </c>
      <c r="E36" s="6"/>
      <c r="F36" s="114"/>
      <c r="G36" s="114"/>
    </row>
    <row r="37" spans="2:7" ht="15" customHeight="1" x14ac:dyDescent="0.25">
      <c r="E37" s="7"/>
    </row>
    <row r="38" spans="2:7" ht="15" customHeight="1" x14ac:dyDescent="0.25">
      <c r="C38" s="8" t="s">
        <v>13</v>
      </c>
      <c r="E38" s="9"/>
      <c r="F38" s="113" t="str">
        <f>IF(ISBLANK(D36),"",IF(D36&gt;D40,B36,B40))</f>
        <v>Помазан</v>
      </c>
      <c r="G38" s="111"/>
    </row>
    <row r="39" spans="2:7" ht="15" customHeight="1" x14ac:dyDescent="0.25">
      <c r="E39" s="9"/>
    </row>
    <row r="40" spans="2:7" ht="15" customHeight="1" x14ac:dyDescent="0.25">
      <c r="B40" s="111" t="str">
        <f>IF(ISBLANK(H22),"",IF(H22&gt;H30,F30,F22))</f>
        <v>Федорова А.</v>
      </c>
      <c r="C40" s="112"/>
      <c r="D40" s="5">
        <v>8</v>
      </c>
      <c r="E40" s="10"/>
    </row>
  </sheetData>
  <mergeCells count="20">
    <mergeCell ref="F38:G38"/>
    <mergeCell ref="B40:C40"/>
    <mergeCell ref="J26:K26"/>
    <mergeCell ref="B28:C28"/>
    <mergeCell ref="F30:G30"/>
    <mergeCell ref="B32:C32"/>
    <mergeCell ref="B36:C36"/>
    <mergeCell ref="F36:G36"/>
    <mergeCell ref="F14:G14"/>
    <mergeCell ref="B16:C16"/>
    <mergeCell ref="N18:O18"/>
    <mergeCell ref="B20:C20"/>
    <mergeCell ref="F22:G22"/>
    <mergeCell ref="B24:C24"/>
    <mergeCell ref="B1:K1"/>
    <mergeCell ref="B4:C4"/>
    <mergeCell ref="F6:G6"/>
    <mergeCell ref="B8:C8"/>
    <mergeCell ref="J10:K10"/>
    <mergeCell ref="B12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24"/>
  <sheetViews>
    <sheetView topLeftCell="A5" workbookViewId="0">
      <selection activeCell="D25" sqref="D25"/>
    </sheetView>
  </sheetViews>
  <sheetFormatPr defaultColWidth="9.140625" defaultRowHeight="15" customHeight="1" x14ac:dyDescent="0.25"/>
  <cols>
    <col min="1" max="1" width="9.140625" style="2"/>
    <col min="2" max="15" width="9.140625" style="3" customWidth="1"/>
    <col min="16" max="16384" width="9.140625" style="3"/>
  </cols>
  <sheetData>
    <row r="1" spans="2:13" ht="59.25" customHeight="1" x14ac:dyDescent="0.25"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2:13" ht="15" customHeight="1" x14ac:dyDescent="0.25">
      <c r="C2" s="4"/>
    </row>
    <row r="3" spans="2:13" ht="15" customHeight="1" x14ac:dyDescent="0.25">
      <c r="C3" s="4"/>
    </row>
    <row r="4" spans="2:13" ht="15" customHeight="1" x14ac:dyDescent="0.25">
      <c r="B4" s="118" t="s">
        <v>123</v>
      </c>
      <c r="C4" s="112"/>
      <c r="D4" s="5">
        <v>5</v>
      </c>
      <c r="E4" s="6"/>
    </row>
    <row r="5" spans="2:13" ht="15" customHeight="1" x14ac:dyDescent="0.25">
      <c r="C5" s="4"/>
      <c r="E5" s="7"/>
    </row>
    <row r="6" spans="2:13" ht="15" customHeight="1" x14ac:dyDescent="0.25">
      <c r="B6" s="8" t="s">
        <v>13</v>
      </c>
      <c r="C6" s="4"/>
      <c r="E6" s="9"/>
      <c r="F6" s="113" t="str">
        <f>IF(ISBLANK(D4),"",IF(D4&gt;D8,B4,B8))</f>
        <v>Возный</v>
      </c>
      <c r="G6" s="112"/>
      <c r="H6" s="5">
        <v>6</v>
      </c>
      <c r="I6" s="6"/>
    </row>
    <row r="7" spans="2:13" ht="15" customHeight="1" x14ac:dyDescent="0.25">
      <c r="C7" s="4"/>
      <c r="E7" s="9"/>
      <c r="I7" s="7"/>
    </row>
    <row r="8" spans="2:13" ht="15" customHeight="1" x14ac:dyDescent="0.25">
      <c r="B8" s="118" t="s">
        <v>125</v>
      </c>
      <c r="C8" s="112"/>
      <c r="D8" s="5">
        <v>12</v>
      </c>
      <c r="E8" s="10"/>
      <c r="I8" s="9"/>
    </row>
    <row r="9" spans="2:13" ht="15" customHeight="1" x14ac:dyDescent="0.25">
      <c r="C9" s="4"/>
      <c r="I9" s="9"/>
    </row>
    <row r="10" spans="2:13" ht="15" customHeight="1" x14ac:dyDescent="0.25">
      <c r="C10" s="4"/>
      <c r="G10" s="8" t="s">
        <v>13</v>
      </c>
      <c r="H10" s="4"/>
      <c r="I10" s="9"/>
      <c r="J10" s="113" t="str">
        <f>IF(ISBLANK(H6),"",IF(H6&gt;H14,F6,F14))</f>
        <v>Акулова</v>
      </c>
      <c r="K10" s="111"/>
      <c r="L10" s="12"/>
      <c r="M10" s="11"/>
    </row>
    <row r="11" spans="2:13" ht="15" customHeight="1" x14ac:dyDescent="0.25">
      <c r="C11" s="4"/>
      <c r="I11" s="9"/>
      <c r="M11" s="11"/>
    </row>
    <row r="12" spans="2:13" ht="15" customHeight="1" x14ac:dyDescent="0.25">
      <c r="B12" s="118" t="s">
        <v>127</v>
      </c>
      <c r="C12" s="112"/>
      <c r="D12" s="5">
        <v>11</v>
      </c>
      <c r="E12" s="6"/>
      <c r="I12" s="9"/>
      <c r="M12" s="11"/>
    </row>
    <row r="13" spans="2:13" ht="15" customHeight="1" x14ac:dyDescent="0.25">
      <c r="C13" s="4"/>
      <c r="E13" s="7"/>
      <c r="I13" s="9"/>
      <c r="M13" s="11"/>
    </row>
    <row r="14" spans="2:13" ht="15" customHeight="1" x14ac:dyDescent="0.25">
      <c r="B14" s="8" t="s">
        <v>13</v>
      </c>
      <c r="C14" s="4"/>
      <c r="E14" s="9"/>
      <c r="F14" s="113" t="str">
        <f>IF(ISBLANK(D12),"",IF(D12&gt;D16,B12,B16))</f>
        <v>Акулова</v>
      </c>
      <c r="G14" s="112"/>
      <c r="H14" s="5">
        <v>13</v>
      </c>
      <c r="I14" s="10"/>
      <c r="M14" s="11"/>
    </row>
    <row r="15" spans="2:13" ht="15" customHeight="1" x14ac:dyDescent="0.25">
      <c r="E15" s="9"/>
      <c r="M15" s="11"/>
    </row>
    <row r="16" spans="2:13" ht="15" customHeight="1" x14ac:dyDescent="0.25">
      <c r="B16" s="118" t="s">
        <v>129</v>
      </c>
      <c r="C16" s="112"/>
      <c r="D16" s="5">
        <v>12</v>
      </c>
      <c r="E16" s="10"/>
      <c r="M16" s="11"/>
    </row>
    <row r="17" spans="2:13" ht="15" customHeight="1" x14ac:dyDescent="0.25">
      <c r="M17" s="11"/>
    </row>
    <row r="20" spans="2:13" ht="15" customHeight="1" x14ac:dyDescent="0.25">
      <c r="B20" s="111" t="str">
        <f>IF(ISBLANK(D4),"",IF(D4&gt;D8,B8,B4))</f>
        <v>Уразметова</v>
      </c>
      <c r="C20" s="112"/>
      <c r="D20" s="5">
        <v>2</v>
      </c>
      <c r="E20" s="6"/>
      <c r="F20" s="114"/>
      <c r="G20" s="114"/>
    </row>
    <row r="21" spans="2:13" ht="15" customHeight="1" x14ac:dyDescent="0.25">
      <c r="E21" s="7"/>
    </row>
    <row r="22" spans="2:13" ht="15" customHeight="1" x14ac:dyDescent="0.25">
      <c r="C22" s="8" t="s">
        <v>13</v>
      </c>
      <c r="E22" s="9"/>
      <c r="F22" s="113" t="str">
        <f>IF(ISBLANK(D20),"",IF(D20&gt;D24,B20,B24))</f>
        <v>Деревянных</v>
      </c>
      <c r="G22" s="111"/>
    </row>
    <row r="23" spans="2:13" ht="15" customHeight="1" x14ac:dyDescent="0.25">
      <c r="E23" s="9"/>
    </row>
    <row r="24" spans="2:13" ht="15" customHeight="1" x14ac:dyDescent="0.25">
      <c r="B24" s="111" t="str">
        <f>IF(ISBLANK(D12),"",IF(D12&gt;D16,B16,B12))</f>
        <v>Деревянных</v>
      </c>
      <c r="C24" s="112"/>
      <c r="D24" s="5">
        <v>9</v>
      </c>
      <c r="E24" s="10"/>
    </row>
  </sheetData>
  <mergeCells count="12">
    <mergeCell ref="F22:G22"/>
    <mergeCell ref="B24:C24"/>
    <mergeCell ref="B12:C12"/>
    <mergeCell ref="F14:G14"/>
    <mergeCell ref="B16:C16"/>
    <mergeCell ref="B20:C20"/>
    <mergeCell ref="F20:G20"/>
    <mergeCell ref="B1:K1"/>
    <mergeCell ref="B4:C4"/>
    <mergeCell ref="F6:G6"/>
    <mergeCell ref="B8:C8"/>
    <mergeCell ref="J10:K10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O40"/>
  <sheetViews>
    <sheetView tabSelected="1" topLeftCell="A21" workbookViewId="0">
      <selection activeCell="D41" sqref="D41"/>
    </sheetView>
  </sheetViews>
  <sheetFormatPr defaultColWidth="9.140625" defaultRowHeight="15" customHeight="1" x14ac:dyDescent="0.25"/>
  <cols>
    <col min="1" max="1" width="9.140625" style="2"/>
    <col min="2" max="15" width="9.140625" style="3" customWidth="1"/>
    <col min="16" max="16384" width="9.140625" style="3"/>
  </cols>
  <sheetData>
    <row r="1" spans="2:13" ht="59.25" customHeight="1" x14ac:dyDescent="0.25"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2:13" ht="15" customHeight="1" x14ac:dyDescent="0.25">
      <c r="C2" s="4"/>
    </row>
    <row r="3" spans="2:13" ht="15" customHeight="1" x14ac:dyDescent="0.25">
      <c r="C3" s="4"/>
    </row>
    <row r="4" spans="2:13" ht="15" customHeight="1" x14ac:dyDescent="0.25">
      <c r="B4" s="118" t="s">
        <v>131</v>
      </c>
      <c r="C4" s="112"/>
      <c r="D4" s="5">
        <v>10</v>
      </c>
      <c r="E4" s="6"/>
    </row>
    <row r="5" spans="2:13" ht="15" customHeight="1" x14ac:dyDescent="0.25">
      <c r="C5" s="4"/>
      <c r="E5" s="7"/>
    </row>
    <row r="6" spans="2:13" ht="15" customHeight="1" x14ac:dyDescent="0.25">
      <c r="B6" s="8" t="s">
        <v>13</v>
      </c>
      <c r="C6" s="4"/>
      <c r="E6" s="9"/>
      <c r="F6" s="113" t="str">
        <f>IF(ISBLANK(D4),"",IF(D4&gt;D8,B4,B8))</f>
        <v>Борисенко А.</v>
      </c>
      <c r="G6" s="112"/>
      <c r="H6" s="5">
        <v>8</v>
      </c>
      <c r="I6" s="6"/>
    </row>
    <row r="7" spans="2:13" ht="15" customHeight="1" x14ac:dyDescent="0.25">
      <c r="C7" s="4"/>
      <c r="E7" s="9"/>
      <c r="I7" s="7"/>
    </row>
    <row r="8" spans="2:13" ht="15" customHeight="1" x14ac:dyDescent="0.25">
      <c r="B8" s="118" t="s">
        <v>132</v>
      </c>
      <c r="C8" s="112"/>
      <c r="D8" s="5">
        <v>11</v>
      </c>
      <c r="E8" s="10"/>
      <c r="I8" s="9"/>
    </row>
    <row r="9" spans="2:13" ht="15" customHeight="1" x14ac:dyDescent="0.25">
      <c r="C9" s="4"/>
      <c r="I9" s="9"/>
    </row>
    <row r="10" spans="2:13" ht="15" customHeight="1" x14ac:dyDescent="0.25">
      <c r="C10" s="4"/>
      <c r="G10" s="8" t="s">
        <v>13</v>
      </c>
      <c r="H10" s="4"/>
      <c r="I10" s="9"/>
      <c r="J10" s="113" t="str">
        <f>IF(ISBLANK(H6),"",IF(H6&gt;H14,F6,F14))</f>
        <v>Борисенко А.</v>
      </c>
      <c r="K10" s="111"/>
      <c r="L10" s="5">
        <v>6</v>
      </c>
      <c r="M10" s="6"/>
    </row>
    <row r="11" spans="2:13" ht="15" customHeight="1" x14ac:dyDescent="0.25">
      <c r="C11" s="4"/>
      <c r="I11" s="9"/>
      <c r="M11" s="7"/>
    </row>
    <row r="12" spans="2:13" ht="15" customHeight="1" x14ac:dyDescent="0.25">
      <c r="B12" s="118" t="s">
        <v>133</v>
      </c>
      <c r="C12" s="112"/>
      <c r="D12" s="5">
        <v>8</v>
      </c>
      <c r="E12" s="6"/>
      <c r="I12" s="9"/>
      <c r="M12" s="9"/>
    </row>
    <row r="13" spans="2:13" ht="15" customHeight="1" x14ac:dyDescent="0.25">
      <c r="C13" s="4"/>
      <c r="E13" s="7"/>
      <c r="I13" s="9"/>
      <c r="M13" s="9"/>
    </row>
    <row r="14" spans="2:13" ht="15" customHeight="1" x14ac:dyDescent="0.25">
      <c r="B14" s="8" t="s">
        <v>13</v>
      </c>
      <c r="C14" s="4"/>
      <c r="E14" s="9"/>
      <c r="F14" s="113" t="str">
        <f>IF(ISBLANK(D12),"",IF(D12&gt;D16,B12,B16))</f>
        <v>Аршавский</v>
      </c>
      <c r="G14" s="112"/>
      <c r="H14" s="5">
        <v>6</v>
      </c>
      <c r="I14" s="10"/>
      <c r="M14" s="9"/>
    </row>
    <row r="15" spans="2:13" ht="15" customHeight="1" x14ac:dyDescent="0.25">
      <c r="E15" s="9"/>
      <c r="M15" s="9"/>
    </row>
    <row r="16" spans="2:13" ht="15" customHeight="1" x14ac:dyDescent="0.25">
      <c r="B16" s="118" t="s">
        <v>134</v>
      </c>
      <c r="C16" s="112"/>
      <c r="D16" s="5">
        <v>9</v>
      </c>
      <c r="E16" s="10"/>
      <c r="M16" s="9"/>
    </row>
    <row r="17" spans="2:15" ht="15" customHeight="1" x14ac:dyDescent="0.25">
      <c r="M17" s="9"/>
    </row>
    <row r="18" spans="2:15" ht="15" customHeight="1" x14ac:dyDescent="0.25">
      <c r="B18" s="8"/>
      <c r="K18" s="8" t="s">
        <v>13</v>
      </c>
      <c r="L18" s="4"/>
      <c r="M18" s="9"/>
      <c r="N18" s="113" t="str">
        <f>IF(ISBLANK(L10),"",IF(L10&gt;L26,J10,J26))</f>
        <v>Дегтярева</v>
      </c>
      <c r="O18" s="111"/>
    </row>
    <row r="19" spans="2:15" ht="15" customHeight="1" x14ac:dyDescent="0.25">
      <c r="M19" s="9"/>
    </row>
    <row r="20" spans="2:15" ht="15" customHeight="1" x14ac:dyDescent="0.25">
      <c r="B20" s="118" t="s">
        <v>137</v>
      </c>
      <c r="C20" s="112"/>
      <c r="D20" s="5">
        <v>5</v>
      </c>
      <c r="E20" s="6"/>
      <c r="M20" s="9"/>
    </row>
    <row r="21" spans="2:15" ht="15" customHeight="1" x14ac:dyDescent="0.25">
      <c r="E21" s="7"/>
      <c r="M21" s="9"/>
    </row>
    <row r="22" spans="2:15" ht="15" customHeight="1" x14ac:dyDescent="0.25">
      <c r="B22" s="8" t="s">
        <v>13</v>
      </c>
      <c r="C22" s="4"/>
      <c r="E22" s="9"/>
      <c r="F22" s="113" t="str">
        <f>IF(ISBLANK(D20),"",IF(D20&gt;D24,B20,B24))</f>
        <v>Дегтярева</v>
      </c>
      <c r="G22" s="112"/>
      <c r="H22" s="5">
        <v>8</v>
      </c>
      <c r="I22" s="6"/>
      <c r="M22" s="9"/>
    </row>
    <row r="23" spans="2:15" ht="15" customHeight="1" x14ac:dyDescent="0.25">
      <c r="E23" s="9"/>
      <c r="I23" s="7"/>
      <c r="M23" s="9"/>
    </row>
    <row r="24" spans="2:15" ht="15" customHeight="1" x14ac:dyDescent="0.25">
      <c r="B24" s="118" t="s">
        <v>135</v>
      </c>
      <c r="C24" s="112"/>
      <c r="D24" s="5">
        <v>10</v>
      </c>
      <c r="E24" s="10"/>
      <c r="I24" s="9"/>
      <c r="M24" s="9"/>
    </row>
    <row r="25" spans="2:15" ht="15" customHeight="1" x14ac:dyDescent="0.25">
      <c r="I25" s="9"/>
      <c r="M25" s="9"/>
    </row>
    <row r="26" spans="2:15" ht="15" customHeight="1" x14ac:dyDescent="0.25">
      <c r="G26" s="8" t="s">
        <v>13</v>
      </c>
      <c r="H26" s="4"/>
      <c r="I26" s="9"/>
      <c r="J26" s="113" t="str">
        <f>IF(ISBLANK(H22),"",IF(H22&gt;H30,F22,F30))</f>
        <v>Дегтярева</v>
      </c>
      <c r="K26" s="112"/>
      <c r="L26" s="5">
        <v>12</v>
      </c>
      <c r="M26" s="10"/>
    </row>
    <row r="27" spans="2:15" ht="15" customHeight="1" x14ac:dyDescent="0.25">
      <c r="I27" s="9"/>
    </row>
    <row r="28" spans="2:15" ht="15" customHeight="1" x14ac:dyDescent="0.25">
      <c r="B28" s="118" t="s">
        <v>136</v>
      </c>
      <c r="C28" s="112"/>
      <c r="D28" s="5">
        <v>7</v>
      </c>
      <c r="E28" s="6"/>
      <c r="I28" s="9"/>
    </row>
    <row r="29" spans="2:15" ht="15" customHeight="1" x14ac:dyDescent="0.25">
      <c r="E29" s="7"/>
      <c r="I29" s="9"/>
    </row>
    <row r="30" spans="2:15" ht="15" customHeight="1" x14ac:dyDescent="0.25">
      <c r="B30" s="8" t="s">
        <v>13</v>
      </c>
      <c r="C30" s="4"/>
      <c r="E30" s="9"/>
      <c r="F30" s="113" t="str">
        <f>IF(ISBLANK(D28),"",IF(D28&gt;D32,B28,B32))</f>
        <v>Ткаченко</v>
      </c>
      <c r="G30" s="112"/>
      <c r="H30" s="5">
        <v>7</v>
      </c>
      <c r="I30" s="10"/>
    </row>
    <row r="31" spans="2:15" ht="15" customHeight="1" x14ac:dyDescent="0.25">
      <c r="E31" s="9"/>
    </row>
    <row r="32" spans="2:15" ht="15" customHeight="1" x14ac:dyDescent="0.25">
      <c r="B32" s="118" t="s">
        <v>138</v>
      </c>
      <c r="C32" s="112"/>
      <c r="D32" s="5">
        <v>6</v>
      </c>
      <c r="E32" s="10"/>
    </row>
    <row r="36" spans="2:7" ht="15" customHeight="1" x14ac:dyDescent="0.25">
      <c r="B36" s="111" t="str">
        <f>IF(ISBLANK(H6),"",IF(H6&gt;H14,F14,F6))</f>
        <v>Аршавский</v>
      </c>
      <c r="C36" s="112"/>
      <c r="D36" s="5">
        <v>9</v>
      </c>
      <c r="E36" s="6"/>
      <c r="F36" s="114"/>
      <c r="G36" s="114"/>
    </row>
    <row r="37" spans="2:7" ht="15" customHeight="1" x14ac:dyDescent="0.25">
      <c r="E37" s="7"/>
    </row>
    <row r="38" spans="2:7" ht="15" customHeight="1" x14ac:dyDescent="0.25">
      <c r="C38" s="8" t="s">
        <v>13</v>
      </c>
      <c r="E38" s="9"/>
      <c r="F38" s="113" t="str">
        <f>IF(ISBLANK(D36),"",IF(D36&gt;D40,B36,B40))</f>
        <v>Ткаченко</v>
      </c>
      <c r="G38" s="111"/>
    </row>
    <row r="39" spans="2:7" ht="15" customHeight="1" x14ac:dyDescent="0.25">
      <c r="E39" s="9"/>
    </row>
    <row r="40" spans="2:7" ht="15" customHeight="1" x14ac:dyDescent="0.25">
      <c r="B40" s="111" t="str">
        <f>IF(ISBLANK(H22),"",IF(H22&gt;H30,F30,F22))</f>
        <v>Ткаченко</v>
      </c>
      <c r="C40" s="112"/>
      <c r="D40" s="5">
        <v>11</v>
      </c>
      <c r="E40" s="10"/>
    </row>
  </sheetData>
  <mergeCells count="20">
    <mergeCell ref="B32:C32"/>
    <mergeCell ref="B36:C36"/>
    <mergeCell ref="F36:G36"/>
    <mergeCell ref="F38:G38"/>
    <mergeCell ref="B40:C40"/>
    <mergeCell ref="F22:G22"/>
    <mergeCell ref="B24:C24"/>
    <mergeCell ref="J26:K26"/>
    <mergeCell ref="B28:C28"/>
    <mergeCell ref="F30:G30"/>
    <mergeCell ref="B12:C12"/>
    <mergeCell ref="F14:G14"/>
    <mergeCell ref="B16:C16"/>
    <mergeCell ref="N18:O18"/>
    <mergeCell ref="B20:C20"/>
    <mergeCell ref="B1:K1"/>
    <mergeCell ref="B4:C4"/>
    <mergeCell ref="F6:G6"/>
    <mergeCell ref="B8:C8"/>
    <mergeCell ref="J10:K10"/>
  </mergeCells>
  <pageMargins left="0.25" right="0.25" top="0.75" bottom="0.75" header="0.3" footer="0.3"/>
  <pageSetup paperSize="9" scale="75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Заявка</vt:lpstr>
      <vt:lpstr>Группа А</vt:lpstr>
      <vt:lpstr>Группа В</vt:lpstr>
      <vt:lpstr>Группа С</vt:lpstr>
      <vt:lpstr>Группа D</vt:lpstr>
      <vt:lpstr>Кубок А</vt:lpstr>
      <vt:lpstr>Кубок В</vt:lpstr>
      <vt:lpstr>Кубок С</vt:lpstr>
      <vt:lpstr>Лист17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Макс</cp:lastModifiedBy>
  <cp:lastPrinted>2021-05-28T12:55:00Z</cp:lastPrinted>
  <dcterms:created xsi:type="dcterms:W3CDTF">2009-05-19T09:37:00Z</dcterms:created>
  <dcterms:modified xsi:type="dcterms:W3CDTF">2026-05-13T04:13:38Z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778A1EBE8AA14E429F1FB0C982E4E090_12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