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0" yWindow="270" windowWidth="15600" windowHeight="7035" activeTab="0"/>
  </bookViews>
  <sheets>
    <sheet name="Группа на 8" sheetId="1" r:id="rId1"/>
    <sheet name="Плей офф 2" sheetId="2" r:id="rId2"/>
    <sheet name="Плей офф 4" sheetId="3" r:id="rId3"/>
    <sheet name="Французская" sheetId="4" r:id="rId4"/>
    <sheet name="Французская 3" sheetId="5" r:id="rId5"/>
    <sheet name="Плей офф 8" sheetId="6" r:id="rId6"/>
    <sheet name="Плей офф 12" sheetId="7" r:id="rId7"/>
    <sheet name="Плей офф 16" sheetId="8" r:id="rId8"/>
    <sheet name="Плей офф 24" sheetId="9" r:id="rId9"/>
    <sheet name="Плей офф 32" sheetId="10" r:id="rId10"/>
    <sheet name="Плей офф 64" sheetId="11" r:id="rId11"/>
    <sheet name="Служебный лист" sheetId="12" state="hidden" r:id="rId1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<sst xmlns="http://schemas.openxmlformats.org/spreadsheetml/2006/main" count="235" uniqueCount="33">
  <si>
    <t>Команда</t>
  </si>
  <si>
    <t>победы</t>
  </si>
  <si>
    <t>место</t>
  </si>
  <si>
    <t>доп</t>
  </si>
  <si>
    <t>Тур 1</t>
  </si>
  <si>
    <t>Тур 2</t>
  </si>
  <si>
    <t>Тур 3</t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</si>
  <si>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</si>
  <si>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</si>
  <si>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</si>
  <si>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</si>
  <si>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Тур 6</t>
  </si>
  <si>
    <t>Генералы</t>
  </si>
  <si>
    <t>БМВ</t>
  </si>
  <si>
    <t>ЭйксАватор</t>
  </si>
  <si>
    <t>М1</t>
  </si>
  <si>
    <t>ТТ</t>
  </si>
  <si>
    <t xml:space="preserve"> </t>
  </si>
  <si>
    <t>Дебют</t>
  </si>
  <si>
    <t>СеЧа</t>
  </si>
  <si>
    <t>Кроши</t>
  </si>
  <si>
    <t>Трофимовы Александр и Татьяна</t>
  </si>
  <si>
    <t>Ткаченко Алексей и Анна</t>
  </si>
  <si>
    <t>Эйкскаватор</t>
  </si>
  <si>
    <t>Анухин Виктор Эйкстер Артем</t>
  </si>
  <si>
    <t xml:space="preserve">Сеча </t>
  </si>
  <si>
    <t>Северов Михаил Чекмарева Татьяна</t>
  </si>
  <si>
    <t xml:space="preserve">Дебют </t>
  </si>
  <si>
    <t>Рылова Дарья Крылова Светлана</t>
  </si>
  <si>
    <t>Захаров Владимир Мирошниченко Вера</t>
  </si>
  <si>
    <t>Морозова Анна порческу Роман Гиль Ольга</t>
  </si>
  <si>
    <t xml:space="preserve">Кроши </t>
  </si>
  <si>
    <t>Крошиловы Александр и Ирина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</si>
</sst>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+##;\-##"/>
    <numFmt numFmtId="165" formatCode="\+##;\-##;0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36"/>
      <color indexed="8"/>
      <name val="Cambria"/>
      <family val="1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2" fillId="24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164" fontId="2" fillId="24" borderId="18" xfId="0" applyNumberFormat="1" applyFont="1" applyFill="1" applyBorder="1" applyAlignment="1">
      <alignment horizontal="center" vertical="center"/>
    </xf>
    <xf numFmtId="164" fontId="2" fillId="24" borderId="15" xfId="0" applyNumberFormat="1" applyFont="1" applyFill="1" applyBorder="1" applyAlignment="1">
      <alignment horizontal="center" vertical="center"/>
    </xf>
    <xf numFmtId="164" fontId="2" fillId="24" borderId="19" xfId="0" applyNumberFormat="1" applyFont="1" applyFill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164" fontId="2" fillId="24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5" fontId="2" fillId="0" borderId="37" xfId="0" applyNumberFormat="1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164" fontId="2" fillId="24" borderId="39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2" xfId="0" applyFont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37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4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3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55" xfId="0" applyFont="1" applyFill="1" applyBorder="1" applyAlignment="1">
      <alignment horizontal="left" vertical="center" wrapText="1" indent="1"/>
    </xf>
    <xf numFmtId="0" fontId="3" fillId="0" borderId="56" xfId="0" applyFont="1" applyFill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zoomScalePageLayoutView="0" workbookViewId="0" topLeftCell="A62">
      <selection activeCell="C74" sqref="C74"/>
    </sheetView>
  </sheetViews>
  <sheetFormatPr defaultColWidth="9.140625" defaultRowHeight="15"/>
  <cols>
    <col min="1" max="1" width="4.00390625" style="0" customWidth="1"/>
    <col min="2" max="12" width="10.28125" style="0" customWidth="1"/>
    <col min="13" max="13" width="10.28125" style="42" customWidth="1"/>
    <col min="14" max="15" width="10.28125" style="0" customWidth="1"/>
  </cols>
  <sheetData>
    <row r="1" spans="2:13" ht="59.2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M1"/>
    </row>
    <row r="2" ht="15.75" thickBot="1">
      <c r="M2"/>
    </row>
    <row r="3" spans="2:16" ht="30" customHeight="1" thickBot="1">
      <c r="B3" s="44"/>
      <c r="C3" s="79" t="s">
        <v>0</v>
      </c>
      <c r="D3" s="80"/>
      <c r="E3" s="81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2">
        <v>7</v>
      </c>
      <c r="M3" s="4">
        <v>8</v>
      </c>
      <c r="N3" s="3" t="s">
        <v>1</v>
      </c>
      <c r="O3" s="1" t="s">
        <v>3</v>
      </c>
      <c r="P3" s="4" t="s">
        <v>2</v>
      </c>
    </row>
    <row r="4" spans="1:16" ht="24" customHeight="1">
      <c r="A4" s="5"/>
      <c r="B4" s="82">
        <v>1</v>
      </c>
      <c r="C4" s="84" t="s">
        <v>20</v>
      </c>
      <c r="D4" s="85"/>
      <c r="E4" s="86"/>
      <c r="F4" s="10"/>
      <c r="G4" s="6" t="str">
        <f ca="1">INDIRECT(ADDRESS(33,6))&amp;":"&amp;INDIRECT(ADDRESS(33,7))</f>
        <v>10:6</v>
      </c>
      <c r="H4" s="6" t="str">
        <f ca="1">INDIRECT(ADDRESS(37,7))&amp;":"&amp;INDIRECT(ADDRESS(37,6))</f>
        <v>10:11</v>
      </c>
      <c r="I4" s="6" t="str">
        <f ca="1">INDIRECT(ADDRESS(44,6))&amp;":"&amp;INDIRECT(ADDRESS(44,7))</f>
        <v>8:9</v>
      </c>
      <c r="J4" s="6" t="str">
        <f ca="1">INDIRECT(ADDRESS(50,7))&amp;":"&amp;INDIRECT(ADDRESS(50,6))</f>
        <v>13:4</v>
      </c>
      <c r="K4" s="49" t="str">
        <f ca="1">INDIRECT(ADDRESS(55,6))&amp;":"&amp;INDIRECT(ADDRESS(55,7))</f>
        <v>12:11</v>
      </c>
      <c r="L4" s="49" t="str">
        <f ca="1">INDIRECT(ADDRESS(63,7))&amp;":"&amp;INDIRECT(ADDRESS(63,6))</f>
        <v>6:9</v>
      </c>
      <c r="M4" s="67" t="str">
        <f ca="1">INDIRECT(ADDRESS(24,6))&amp;":"&amp;INDIRECT(ADDRESS(24,7))</f>
        <v>13:0</v>
      </c>
      <c r="N4" s="90">
        <f>IF(COUNT(F5:M5)=0,"",COUNTIF(F5:M5,"&gt;0")+0.5*COUNTIF(F5:M5,0))</f>
        <v>4</v>
      </c>
      <c r="O4" s="22"/>
      <c r="P4" s="76"/>
    </row>
    <row r="5" spans="1:16" ht="24" customHeight="1">
      <c r="A5" s="5"/>
      <c r="B5" s="83"/>
      <c r="C5" s="87"/>
      <c r="D5" s="88"/>
      <c r="E5" s="89"/>
      <c r="F5" s="14"/>
      <c r="G5" s="17">
        <f ca="1">IF(LEN(INDIRECT(ADDRESS(ROW()-1,COLUMN())))=1,"",INDIRECT(ADDRESS(33,6))-INDIRECT(ADDRESS(33,7)))</f>
        <v>4</v>
      </c>
      <c r="H5" s="17">
        <f ca="1">IF(LEN(INDIRECT(ADDRESS(ROW()-1,COLUMN())))=1,"",INDIRECT(ADDRESS(37,7))-INDIRECT(ADDRESS(37,6)))</f>
        <v>-1</v>
      </c>
      <c r="I5" s="17">
        <f ca="1">IF(LEN(INDIRECT(ADDRESS(ROW()-1,COLUMN())))=1,"",INDIRECT(ADDRESS(44,6))-INDIRECT(ADDRESS(44,7)))</f>
        <v>-1</v>
      </c>
      <c r="J5" s="17">
        <f ca="1">IF(LEN(INDIRECT(ADDRESS(ROW()-1,COLUMN())))=1,"",INDIRECT(ADDRESS(50,7))-INDIRECT(ADDRESS(50,6)))</f>
        <v>9</v>
      </c>
      <c r="K5" s="50">
        <f ca="1">IF(LEN(INDIRECT(ADDRESS(ROW()-1,COLUMN())))=1,"",INDIRECT(ADDRESS(55,6))-INDIRECT(ADDRESS(55,7)))</f>
        <v>1</v>
      </c>
      <c r="L5" s="50">
        <f ca="1">IF(LEN(INDIRECT(ADDRESS(ROW()-1,COLUMN())))=1,"",INDIRECT(ADDRESS(63,7))-INDIRECT(ADDRESS(63,6)))</f>
        <v>-3</v>
      </c>
      <c r="M5" s="18">
        <f ca="1">IF(LEN(INDIRECT(ADDRESS(ROW()-1,COLUMN())))=1,"",INDIRECT(ADDRESS(24,6))-INDIRECT(ADDRESS(24,7)))</f>
        <v>13</v>
      </c>
      <c r="N5" s="91"/>
      <c r="O5" s="17">
        <f>IF(COUNT(F5:M5)=0,"",SUM(F5:M5))</f>
        <v>22</v>
      </c>
      <c r="P5" s="77"/>
    </row>
    <row r="6" spans="1:16" ht="24" customHeight="1">
      <c r="A6" s="5"/>
      <c r="B6" s="72">
        <v>2</v>
      </c>
      <c r="C6" s="87" t="s">
        <v>13</v>
      </c>
      <c r="D6" s="88"/>
      <c r="E6" s="89"/>
      <c r="F6" s="12" t="str">
        <f ca="1">INDIRECT(ADDRESS(33,7))&amp;":"&amp;INDIRECT(ADDRESS(33,6))</f>
        <v>6:10</v>
      </c>
      <c r="G6" s="8"/>
      <c r="H6" s="7" t="str">
        <f ca="1">INDIRECT(ADDRESS(45,6))&amp;":"&amp;INDIRECT(ADDRESS(45,7))</f>
        <v>5:7</v>
      </c>
      <c r="I6" s="7" t="str">
        <f ca="1">INDIRECT(ADDRESS(49,7))&amp;":"&amp;INDIRECT(ADDRESS(49,6))</f>
        <v>6:7</v>
      </c>
      <c r="J6" s="7" t="str">
        <f ca="1">INDIRECT(ADDRESS(56,6))&amp;":"&amp;INDIRECT(ADDRESS(56,7))</f>
        <v>13:8</v>
      </c>
      <c r="K6" s="51" t="str">
        <f ca="1">INDIRECT(ADDRESS(62,7))&amp;":"&amp;INDIRECT(ADDRESS(62,6))</f>
        <v>13:3</v>
      </c>
      <c r="L6" s="51" t="str">
        <f ca="1">INDIRECT(ADDRESS(25,6))&amp;":"&amp;INDIRECT(ADDRESS(25,7))</f>
        <v>12:9</v>
      </c>
      <c r="M6" s="11" t="str">
        <f ca="1">INDIRECT(ADDRESS(36,6))&amp;":"&amp;INDIRECT(ADDRESS(36,7))</f>
        <v>13:7</v>
      </c>
      <c r="N6" s="91">
        <f>IF(COUNT(F7:M7)=0,"",COUNTIF(F7:M7,"&gt;0")+0.5*COUNTIF(F7:M7,0))</f>
        <v>4</v>
      </c>
      <c r="O6" s="17"/>
      <c r="P6" s="73"/>
    </row>
    <row r="7" spans="1:16" ht="24" customHeight="1">
      <c r="A7" s="5"/>
      <c r="B7" s="83"/>
      <c r="C7" s="87"/>
      <c r="D7" s="88"/>
      <c r="E7" s="89"/>
      <c r="F7" s="21">
        <f ca="1">IF(LEN(INDIRECT(ADDRESS(ROW()-1,COLUMN())))=1,"",INDIRECT(ADDRESS(33,7))-INDIRECT(ADDRESS(33,6)))</f>
        <v>-4</v>
      </c>
      <c r="G7" s="15"/>
      <c r="H7" s="17">
        <f ca="1">IF(LEN(INDIRECT(ADDRESS(ROW()-1,COLUMN())))=1,"",INDIRECT(ADDRESS(45,6))-INDIRECT(ADDRESS(45,7)))</f>
        <v>-2</v>
      </c>
      <c r="I7" s="17">
        <f ca="1">IF(LEN(INDIRECT(ADDRESS(ROW()-1,COLUMN())))=1,"",INDIRECT(ADDRESS(49,7))-INDIRECT(ADDRESS(49,6)))</f>
        <v>-1</v>
      </c>
      <c r="J7" s="17">
        <f ca="1">IF(LEN(INDIRECT(ADDRESS(ROW()-1,COLUMN())))=1,"",INDIRECT(ADDRESS(56,6))-INDIRECT(ADDRESS(56,7)))</f>
        <v>5</v>
      </c>
      <c r="K7" s="50">
        <f ca="1">IF(LEN(INDIRECT(ADDRESS(ROW()-1,COLUMN())))=1,"",INDIRECT(ADDRESS(62,7))-INDIRECT(ADDRESS(62,6)))</f>
        <v>10</v>
      </c>
      <c r="L7" s="50">
        <f ca="1">IF(LEN(INDIRECT(ADDRESS(ROW()-1,COLUMN())))=1,"",INDIRECT(ADDRESS(25,6))-INDIRECT(ADDRESS(25,7)))</f>
        <v>3</v>
      </c>
      <c r="M7" s="18">
        <f ca="1">IF(LEN(INDIRECT(ADDRESS(ROW()-1,COLUMN())))=1,"",INDIRECT(ADDRESS(36,6))-INDIRECT(ADDRESS(36,7)))</f>
        <v>6</v>
      </c>
      <c r="N7" s="91"/>
      <c r="O7" s="17">
        <f>IF(COUNT(F7:M7)=0,"",SUM(F7:M7))</f>
        <v>17</v>
      </c>
      <c r="P7" s="77"/>
    </row>
    <row r="8" spans="1:16" ht="24" customHeight="1">
      <c r="A8" s="5"/>
      <c r="B8" s="72">
        <v>3</v>
      </c>
      <c r="C8" s="87" t="s">
        <v>19</v>
      </c>
      <c r="D8" s="88"/>
      <c r="E8" s="89"/>
      <c r="F8" s="12" t="str">
        <f ca="1">INDIRECT(ADDRESS(37,6))&amp;":"&amp;INDIRECT(ADDRESS(37,7))</f>
        <v>11:10</v>
      </c>
      <c r="G8" s="7" t="str">
        <f ca="1">INDIRECT(ADDRESS(45,7))&amp;":"&amp;INDIRECT(ADDRESS(45,6))</f>
        <v>7:5</v>
      </c>
      <c r="H8" s="8"/>
      <c r="I8" s="7" t="str">
        <f ca="1">INDIRECT(ADDRESS(57,6))&amp;":"&amp;INDIRECT(ADDRESS(57,7))</f>
        <v>3:13</v>
      </c>
      <c r="J8" s="7" t="str">
        <f ca="1">INDIRECT(ADDRESS(61,7))&amp;":"&amp;INDIRECT(ADDRESS(61,6))</f>
        <v>7:11</v>
      </c>
      <c r="K8" s="51" t="str">
        <f ca="1">INDIRECT(ADDRESS(26,6))&amp;":"&amp;INDIRECT(ADDRESS(26,7))</f>
        <v>13:2</v>
      </c>
      <c r="L8" s="51" t="str">
        <f ca="1">INDIRECT(ADDRESS(32,7))&amp;":"&amp;INDIRECT(ADDRESS(32,6))</f>
        <v>13:2</v>
      </c>
      <c r="M8" s="11" t="str">
        <f ca="1">INDIRECT(ADDRESS(48,6))&amp;":"&amp;INDIRECT(ADDRESS(48,7))</f>
        <v>13:3</v>
      </c>
      <c r="N8" s="91">
        <f>IF(COUNT(F9:M9)=0,"",COUNTIF(F9:M9,"&gt;0")+0.5*COUNTIF(F9:M9,0))</f>
        <v>5</v>
      </c>
      <c r="O8" s="17"/>
      <c r="P8" s="73"/>
    </row>
    <row r="9" spans="1:16" ht="24" customHeight="1">
      <c r="A9" s="5"/>
      <c r="B9" s="83"/>
      <c r="C9" s="87"/>
      <c r="D9" s="88"/>
      <c r="E9" s="89"/>
      <c r="F9" s="21">
        <f ca="1">IF(LEN(INDIRECT(ADDRESS(ROW()-1,COLUMN())))=1,"",INDIRECT(ADDRESS(37,6))-INDIRECT(ADDRESS(37,7)))</f>
        <v>1</v>
      </c>
      <c r="G9" s="17">
        <f ca="1">IF(LEN(INDIRECT(ADDRESS(ROW()-1,COLUMN())))=1,"",INDIRECT(ADDRESS(45,7))-INDIRECT(ADDRESS(45,6)))</f>
        <v>2</v>
      </c>
      <c r="H9" s="15"/>
      <c r="I9" s="17">
        <f ca="1">IF(LEN(INDIRECT(ADDRESS(ROW()-1,COLUMN())))=1,"",INDIRECT(ADDRESS(57,6))-INDIRECT(ADDRESS(57,7)))</f>
        <v>-10</v>
      </c>
      <c r="J9" s="17">
        <f ca="1">IF(LEN(INDIRECT(ADDRESS(ROW()-1,COLUMN())))=1,"",INDIRECT(ADDRESS(61,7))-INDIRECT(ADDRESS(61,6)))</f>
        <v>-4</v>
      </c>
      <c r="K9" s="50">
        <f ca="1">IF(LEN(INDIRECT(ADDRESS(ROW()-1,COLUMN())))=1,"",INDIRECT(ADDRESS(26,6))-INDIRECT(ADDRESS(26,7)))</f>
        <v>11</v>
      </c>
      <c r="L9" s="50">
        <f ca="1">IF(LEN(INDIRECT(ADDRESS(ROW()-1,COLUMN())))=1,"",INDIRECT(ADDRESS(32,7))-INDIRECT(ADDRESS(32,6)))</f>
        <v>11</v>
      </c>
      <c r="M9" s="18">
        <f ca="1">IF(LEN(INDIRECT(ADDRESS(ROW()-1,COLUMN())))=1,"",INDIRECT(ADDRESS(48,6))-INDIRECT(ADDRESS(48,7)))</f>
        <v>10</v>
      </c>
      <c r="N9" s="91"/>
      <c r="O9" s="17">
        <f>IF(COUNT(F9:M9)=0,"",SUM(F9:M9))</f>
        <v>21</v>
      </c>
      <c r="P9" s="77"/>
    </row>
    <row r="10" spans="1:16" ht="24" customHeight="1">
      <c r="A10" s="5"/>
      <c r="B10" s="72">
        <v>4</v>
      </c>
      <c r="C10" s="87" t="s">
        <v>12</v>
      </c>
      <c r="D10" s="88"/>
      <c r="E10" s="89"/>
      <c r="F10" s="12" t="str">
        <f ca="1">INDIRECT(ADDRESS(44,7))&amp;":"&amp;INDIRECT(ADDRESS(44,6))</f>
        <v>9:8</v>
      </c>
      <c r="G10" s="7" t="str">
        <f ca="1">INDIRECT(ADDRESS(49,6))&amp;":"&amp;INDIRECT(ADDRESS(49,7))</f>
        <v>7:6</v>
      </c>
      <c r="H10" s="7" t="str">
        <f ca="1">INDIRECT(ADDRESS(57,7))&amp;":"&amp;INDIRECT(ADDRESS(57,6))</f>
        <v>13:3</v>
      </c>
      <c r="I10" s="8"/>
      <c r="J10" s="7" t="str">
        <f ca="1">INDIRECT(ADDRESS(27,6))&amp;":"&amp;INDIRECT(ADDRESS(27,7))</f>
        <v>3:13</v>
      </c>
      <c r="K10" s="51" t="str">
        <f ca="1">INDIRECT(ADDRESS(31,7))&amp;":"&amp;INDIRECT(ADDRESS(31,6))</f>
        <v>11:6</v>
      </c>
      <c r="L10" s="51" t="str">
        <f ca="1">INDIRECT(ADDRESS(38,6))&amp;":"&amp;INDIRECT(ADDRESS(38,7))</f>
        <v>9:8</v>
      </c>
      <c r="M10" s="11" t="str">
        <f ca="1">INDIRECT(ADDRESS(60,6))&amp;":"&amp;INDIRECT(ADDRESS(60,7))</f>
        <v>13:3</v>
      </c>
      <c r="N10" s="91">
        <f>IF(COUNT(F11:M11)=0,"",COUNTIF(F11:M11,"&gt;0")+0.5*COUNTIF(F11:M11,0))</f>
        <v>6</v>
      </c>
      <c r="O10" s="17"/>
      <c r="P10" s="73"/>
    </row>
    <row r="11" spans="1:16" ht="24" customHeight="1">
      <c r="A11" s="5"/>
      <c r="B11" s="83"/>
      <c r="C11" s="87"/>
      <c r="D11" s="88"/>
      <c r="E11" s="89"/>
      <c r="F11" s="21">
        <f ca="1">IF(LEN(INDIRECT(ADDRESS(ROW()-1,COLUMN())))=1,"",INDIRECT(ADDRESS(44,7))-INDIRECT(ADDRESS(44,6)))</f>
        <v>1</v>
      </c>
      <c r="G11" s="17">
        <f ca="1">IF(LEN(INDIRECT(ADDRESS(ROW()-1,COLUMN())))=1,"",INDIRECT(ADDRESS(49,6))-INDIRECT(ADDRESS(49,7)))</f>
        <v>1</v>
      </c>
      <c r="H11" s="17">
        <f ca="1">IF(LEN(INDIRECT(ADDRESS(ROW()-1,COLUMN())))=1,"",INDIRECT(ADDRESS(57,7))-INDIRECT(ADDRESS(57,6)))</f>
        <v>10</v>
      </c>
      <c r="I11" s="15"/>
      <c r="J11" s="17">
        <f ca="1">IF(LEN(INDIRECT(ADDRESS(ROW()-1,COLUMN())))=1,"",INDIRECT(ADDRESS(27,6))-INDIRECT(ADDRESS(27,7)))</f>
        <v>-10</v>
      </c>
      <c r="K11" s="50">
        <f ca="1">IF(LEN(INDIRECT(ADDRESS(ROW()-1,COLUMN())))=1,"",INDIRECT(ADDRESS(31,7))-INDIRECT(ADDRESS(31,6)))</f>
        <v>5</v>
      </c>
      <c r="L11" s="50">
        <f ca="1">IF(LEN(INDIRECT(ADDRESS(ROW()-1,COLUMN())))=1,"",INDIRECT(ADDRESS(38,6))-INDIRECT(ADDRESS(38,7)))</f>
        <v>1</v>
      </c>
      <c r="M11" s="18">
        <f ca="1">IF(LEN(INDIRECT(ADDRESS(ROW()-1,COLUMN())))=1,"",INDIRECT(ADDRESS(60,6))-INDIRECT(ADDRESS(60,7)))</f>
        <v>10</v>
      </c>
      <c r="N11" s="91"/>
      <c r="O11" s="17">
        <f>IF(COUNT(F11:M11)=0,"",SUM(F11:M11))</f>
        <v>18</v>
      </c>
      <c r="P11" s="77"/>
    </row>
    <row r="12" spans="1:16" ht="24" customHeight="1">
      <c r="A12" s="5"/>
      <c r="B12" s="72">
        <v>5</v>
      </c>
      <c r="C12" s="87" t="s">
        <v>14</v>
      </c>
      <c r="D12" s="88"/>
      <c r="E12" s="89"/>
      <c r="F12" s="12" t="str">
        <f ca="1">INDIRECT(ADDRESS(50,6))&amp;":"&amp;INDIRECT(ADDRESS(50,7))</f>
        <v>4:13</v>
      </c>
      <c r="G12" s="7" t="str">
        <f ca="1">INDIRECT(ADDRESS(56,7))&amp;":"&amp;INDIRECT(ADDRESS(56,6))</f>
        <v>8:13</v>
      </c>
      <c r="H12" s="7" t="str">
        <f ca="1">INDIRECT(ADDRESS(61,6))&amp;":"&amp;INDIRECT(ADDRESS(61,7))</f>
        <v>11:7</v>
      </c>
      <c r="I12" s="7" t="str">
        <f ca="1">INDIRECT(ADDRESS(27,7))&amp;":"&amp;INDIRECT(ADDRESS(27,6))</f>
        <v>13:3</v>
      </c>
      <c r="J12" s="8"/>
      <c r="K12" s="51" t="str">
        <f ca="1">INDIRECT(ADDRESS(39,6))&amp;":"&amp;INDIRECT(ADDRESS(39,7))</f>
        <v>13:4</v>
      </c>
      <c r="L12" s="51" t="str">
        <f ca="1">INDIRECT(ADDRESS(43,7))&amp;":"&amp;INDIRECT(ADDRESS(43,6))</f>
        <v>13:2</v>
      </c>
      <c r="M12" s="11" t="str">
        <f ca="1">INDIRECT(ADDRESS(30,7))&amp;":"&amp;INDIRECT(ADDRESS(30,6))</f>
        <v>13:9</v>
      </c>
      <c r="N12" s="91">
        <f>IF(COUNT(F13:M13)=0,"",COUNTIF(F13:M13,"&gt;0")+0.5*COUNTIF(F13:M13,0))</f>
        <v>5</v>
      </c>
      <c r="O12" s="17"/>
      <c r="P12" s="73"/>
    </row>
    <row r="13" spans="1:16" ht="24" customHeight="1">
      <c r="A13" s="5"/>
      <c r="B13" s="83"/>
      <c r="C13" s="87"/>
      <c r="D13" s="88"/>
      <c r="E13" s="89"/>
      <c r="F13" s="21">
        <f ca="1">IF(LEN(INDIRECT(ADDRESS(ROW()-1,COLUMN())))=1,"",INDIRECT(ADDRESS(50,6))-INDIRECT(ADDRESS(50,7)))</f>
        <v>-9</v>
      </c>
      <c r="G13" s="17">
        <f ca="1">IF(LEN(INDIRECT(ADDRESS(ROW()-1,COLUMN())))=1,"",INDIRECT(ADDRESS(56,7))-INDIRECT(ADDRESS(56,6)))</f>
        <v>-5</v>
      </c>
      <c r="H13" s="17">
        <f ca="1">IF(LEN(INDIRECT(ADDRESS(ROW()-1,COLUMN())))=1,"",INDIRECT(ADDRESS(61,6))-INDIRECT(ADDRESS(61,7)))</f>
        <v>4</v>
      </c>
      <c r="I13" s="17">
        <f ca="1">IF(LEN(INDIRECT(ADDRESS(ROW()-1,COLUMN())))=1,"",INDIRECT(ADDRESS(27,7))-INDIRECT(ADDRESS(27,6)))</f>
        <v>10</v>
      </c>
      <c r="J13" s="15"/>
      <c r="K13" s="50">
        <f ca="1">IF(LEN(INDIRECT(ADDRESS(ROW()-1,COLUMN())))=1,"",INDIRECT(ADDRESS(39,6))-INDIRECT(ADDRESS(39,7)))</f>
        <v>9</v>
      </c>
      <c r="L13" s="50">
        <f ca="1">IF(LEN(INDIRECT(ADDRESS(ROW()-1,COLUMN())))=1,"",INDIRECT(ADDRESS(43,7))-INDIRECT(ADDRESS(43,6)))</f>
        <v>11</v>
      </c>
      <c r="M13" s="18">
        <f ca="1">IF(LEN(INDIRECT(ADDRESS(ROW()-1,COLUMN())))=1,"",INDIRECT(ADDRESS(30,7))-INDIRECT(ADDRESS(30,6)))</f>
        <v>4</v>
      </c>
      <c r="N13" s="91"/>
      <c r="O13" s="17">
        <f>IF(COUNT(F13:M13)=0,"",SUM(F13:M13))</f>
        <v>24</v>
      </c>
      <c r="P13" s="77"/>
    </row>
    <row r="14" spans="1:16" ht="24" customHeight="1">
      <c r="A14" s="5"/>
      <c r="B14" s="72">
        <v>6</v>
      </c>
      <c r="C14" s="87" t="s">
        <v>18</v>
      </c>
      <c r="D14" s="88"/>
      <c r="E14" s="89"/>
      <c r="F14" s="12" t="str">
        <f ca="1">INDIRECT(ADDRESS(55,7))&amp;":"&amp;INDIRECT(ADDRESS(55,6))</f>
        <v>11:12</v>
      </c>
      <c r="G14" s="7" t="str">
        <f ca="1">INDIRECT(ADDRESS(62,6))&amp;":"&amp;INDIRECT(ADDRESS(62,7))</f>
        <v>3:13</v>
      </c>
      <c r="H14" s="7" t="str">
        <f ca="1">INDIRECT(ADDRESS(26,7))&amp;":"&amp;INDIRECT(ADDRESS(26,6))</f>
        <v>2:13</v>
      </c>
      <c r="I14" s="7" t="str">
        <f ca="1">INDIRECT(ADDRESS(31,6))&amp;":"&amp;INDIRECT(ADDRESS(31,7))</f>
        <v>6:11</v>
      </c>
      <c r="J14" s="7" t="str">
        <f ca="1">INDIRECT(ADDRESS(39,7))&amp;":"&amp;INDIRECT(ADDRESS(39,6))</f>
        <v>4:13</v>
      </c>
      <c r="K14" s="52"/>
      <c r="L14" s="61" t="str">
        <f ca="1">INDIRECT(ADDRESS(51,6))&amp;":"&amp;INDIRECT(ADDRESS(51,7))</f>
        <v>8:6</v>
      </c>
      <c r="M14" s="56" t="str">
        <f ca="1">INDIRECT(ADDRESS(42,7))&amp;":"&amp;INDIRECT(ADDRESS(42,6))</f>
        <v>13:7</v>
      </c>
      <c r="N14" s="91">
        <f>IF(COUNT(F15:M15)=0,"",COUNTIF(F15:M15,"&gt;0")+0.5*COUNTIF(F15:M15,0))</f>
        <v>2</v>
      </c>
      <c r="O14" s="17"/>
      <c r="P14" s="73"/>
    </row>
    <row r="15" spans="1:16" ht="24" customHeight="1">
      <c r="A15" s="5"/>
      <c r="B15" s="83"/>
      <c r="C15" s="87"/>
      <c r="D15" s="88"/>
      <c r="E15" s="89"/>
      <c r="F15" s="21">
        <f ca="1">IF(LEN(INDIRECT(ADDRESS(ROW()-1,COLUMN())))=1,"",INDIRECT(ADDRESS(55,7))-INDIRECT(ADDRESS(55,6)))</f>
        <v>-1</v>
      </c>
      <c r="G15" s="17">
        <f ca="1">IF(LEN(INDIRECT(ADDRESS(ROW()-1,COLUMN())))=1,"",INDIRECT(ADDRESS(62,6))-INDIRECT(ADDRESS(62,7)))</f>
        <v>-10</v>
      </c>
      <c r="H15" s="17">
        <f ca="1">IF(LEN(INDIRECT(ADDRESS(ROW()-1,COLUMN())))=1,"",INDIRECT(ADDRESS(26,7))-INDIRECT(ADDRESS(26,6)))</f>
        <v>-11</v>
      </c>
      <c r="I15" s="17">
        <f ca="1">IF(LEN(INDIRECT(ADDRESS(ROW()-1,COLUMN())))=1,"",INDIRECT(ADDRESS(31,6))-INDIRECT(ADDRESS(31,7)))</f>
        <v>-5</v>
      </c>
      <c r="J15" s="17">
        <f ca="1">IF(LEN(INDIRECT(ADDRESS(ROW()-1,COLUMN())))=1,"",INDIRECT(ADDRESS(39,7))-INDIRECT(ADDRESS(39,6)))</f>
        <v>-9</v>
      </c>
      <c r="K15" s="53"/>
      <c r="L15" s="62">
        <f ca="1">IF(LEN(INDIRECT(ADDRESS(ROW()-1,COLUMN())))=1,"",INDIRECT(ADDRESS(51,6))-INDIRECT(ADDRESS(51,7)))</f>
        <v>2</v>
      </c>
      <c r="M15" s="57">
        <f ca="1">IF(LEN(INDIRECT(ADDRESS(ROW()-1,COLUMN())))=1,"",INDIRECT(ADDRESS(42,7))-INDIRECT(ADDRESS(42,6)))</f>
        <v>6</v>
      </c>
      <c r="N15" s="91"/>
      <c r="O15" s="17">
        <f>IF(COUNT(F15:M15)=0,"",SUM(F15:M15))</f>
        <v>-28</v>
      </c>
      <c r="P15" s="77"/>
    </row>
    <row r="16" spans="1:16" ht="24" customHeight="1">
      <c r="A16" s="5"/>
      <c r="B16" s="74">
        <v>7</v>
      </c>
      <c r="C16" s="75" t="s">
        <v>15</v>
      </c>
      <c r="D16" s="65"/>
      <c r="E16" s="66"/>
      <c r="F16" s="45" t="str">
        <f ca="1">INDIRECT(ADDRESS(63,6))&amp;":"&amp;INDIRECT(ADDRESS(63,7))</f>
        <v>9:6</v>
      </c>
      <c r="G16" s="46" t="str">
        <f ca="1">INDIRECT(ADDRESS(25,7))&amp;":"&amp;INDIRECT(ADDRESS(25,6))</f>
        <v>9:12</v>
      </c>
      <c r="H16" s="46" t="str">
        <f ca="1">INDIRECT(ADDRESS(32,6))&amp;":"&amp;INDIRECT(ADDRESS(32,7))</f>
        <v>2:13</v>
      </c>
      <c r="I16" s="46" t="str">
        <f ca="1">INDIRECT(ADDRESS(38,7))&amp;":"&amp;INDIRECT(ADDRESS(38,6))</f>
        <v>8:9</v>
      </c>
      <c r="J16" s="46" t="str">
        <f ca="1">INDIRECT(ADDRESS(43,6))&amp;":"&amp;INDIRECT(ADDRESS(43,7))</f>
        <v>2:13</v>
      </c>
      <c r="K16" s="54" t="str">
        <f ca="1">INDIRECT(ADDRESS(51,7))&amp;":"&amp;INDIRECT(ADDRESS(51,6))</f>
        <v>6:8</v>
      </c>
      <c r="L16" s="63"/>
      <c r="M16" s="48" t="str">
        <f ca="1">INDIRECT(ADDRESS(54,7))&amp;":"&amp;INDIRECT(ADDRESS(54,6))</f>
        <v>9:5</v>
      </c>
      <c r="N16" s="91">
        <f>IF(COUNT(F17:M17)=0,"",COUNTIF(F17:M17,"&gt;0")+0.5*COUNTIF(F17:M17,0))</f>
        <v>2</v>
      </c>
      <c r="O16" s="47"/>
      <c r="P16" s="96"/>
    </row>
    <row r="17" spans="1:16" ht="24" customHeight="1">
      <c r="A17" s="5"/>
      <c r="B17" s="74"/>
      <c r="C17" s="92"/>
      <c r="D17" s="93"/>
      <c r="E17" s="94"/>
      <c r="F17" s="58">
        <f ca="1">IF(LEN(INDIRECT(ADDRESS(ROW()-1,COLUMN())))=1,"",INDIRECT(ADDRESS(63,6))-INDIRECT(ADDRESS(63,7)))</f>
        <v>3</v>
      </c>
      <c r="G17" s="59">
        <f ca="1">IF(LEN(INDIRECT(ADDRESS(ROW()-1,COLUMN())))=1,"",INDIRECT(ADDRESS(25,7))-INDIRECT(ADDRESS(25,6)))</f>
        <v>-3</v>
      </c>
      <c r="H17" s="59">
        <f ca="1">IF(LEN(INDIRECT(ADDRESS(ROW()-1,COLUMN())))=1,"",INDIRECT(ADDRESS(32,6))-INDIRECT(ADDRESS(32,7)))</f>
        <v>-11</v>
      </c>
      <c r="I17" s="59">
        <f ca="1">IF(LEN(INDIRECT(ADDRESS(ROW()-1,COLUMN())))=1,"",INDIRECT(ADDRESS(38,7))-INDIRECT(ADDRESS(38,6)))</f>
        <v>-1</v>
      </c>
      <c r="J17" s="59">
        <f ca="1">IF(LEN(INDIRECT(ADDRESS(ROW()-1,COLUMN())))=1,"",INDIRECT(ADDRESS(43,6))-INDIRECT(ADDRESS(43,7)))</f>
        <v>-11</v>
      </c>
      <c r="K17" s="60">
        <f ca="1">IF(LEN(INDIRECT(ADDRESS(ROW()-1,COLUMN())))=1,"",INDIRECT(ADDRESS(51,7))-INDIRECT(ADDRESS(51,6)))</f>
        <v>-2</v>
      </c>
      <c r="L17" s="64"/>
      <c r="M17" s="68">
        <f ca="1">IF(LEN(INDIRECT(ADDRESS(ROW()-1,COLUMN())))=1,"",INDIRECT(ADDRESS(54,7))-INDIRECT(ADDRESS(54,6)))</f>
        <v>4</v>
      </c>
      <c r="N17" s="95"/>
      <c r="O17" s="59">
        <f>IF(COUNT(F17:M17)=0,"",SUM(F17:M17))</f>
        <v>-21</v>
      </c>
      <c r="P17" s="96"/>
    </row>
    <row r="18" spans="1:16" ht="24" customHeight="1">
      <c r="A18" s="5"/>
      <c r="B18" s="72">
        <v>8</v>
      </c>
      <c r="C18" s="87" t="s">
        <v>16</v>
      </c>
      <c r="D18" s="88"/>
      <c r="E18" s="89"/>
      <c r="F18" s="12" t="str">
        <f ca="1">INDIRECT(ADDRESS(24,7))&amp;":"&amp;INDIRECT(ADDRESS(24,6))</f>
        <v>0:13</v>
      </c>
      <c r="G18" s="7" t="str">
        <f ca="1">INDIRECT(ADDRESS(36,7))&amp;":"&amp;INDIRECT(ADDRESS(36,6))</f>
        <v>7:13</v>
      </c>
      <c r="H18" s="7" t="str">
        <f ca="1">INDIRECT(ADDRESS(48,7))&amp;":"&amp;INDIRECT(ADDRESS(48,6))</f>
        <v>3:13</v>
      </c>
      <c r="I18" s="7" t="str">
        <f ca="1">INDIRECT(ADDRESS(60,7))&amp;":"&amp;INDIRECT(ADDRESS(60,6))</f>
        <v>3:13</v>
      </c>
      <c r="J18" s="7" t="str">
        <f ca="1">INDIRECT(ADDRESS(30,6))&amp;":"&amp;INDIRECT(ADDRESS(30,7))</f>
        <v>9:13</v>
      </c>
      <c r="K18" s="61" t="str">
        <f ca="1">INDIRECT(ADDRESS(42,6))&amp;":"&amp;INDIRECT(ADDRESS(42,7))</f>
        <v>7:13</v>
      </c>
      <c r="L18" s="61" t="str">
        <f ca="1">INDIRECT(ADDRESS(54,6))&amp;":"&amp;INDIRECT(ADDRESS(54,7))</f>
        <v>5:9</v>
      </c>
      <c r="M18" s="13"/>
      <c r="N18" s="91">
        <f>IF(COUNT(F19:M19)=0,"",COUNTIF(F19:M19,"&gt;0")+0.5*COUNTIF(F19:M19,0))</f>
        <v>0</v>
      </c>
      <c r="O18" s="17"/>
      <c r="P18" s="73"/>
    </row>
    <row r="19" spans="1:16" ht="24" customHeight="1" thickBot="1">
      <c r="A19" s="5"/>
      <c r="B19" s="101"/>
      <c r="C19" s="102"/>
      <c r="D19" s="103"/>
      <c r="E19" s="104"/>
      <c r="F19" s="20">
        <f ca="1">IF(LEN(INDIRECT(ADDRESS(ROW()-1,COLUMN())))=1,"",INDIRECT(ADDRESS(24,7))-INDIRECT(ADDRESS(24,6)))</f>
        <v>-13</v>
      </c>
      <c r="G19" s="19">
        <f ca="1">IF(LEN(INDIRECT(ADDRESS(ROW()-1,COLUMN())))=1,"",INDIRECT(ADDRESS(36,7))-INDIRECT(ADDRESS(36,6)))</f>
        <v>-6</v>
      </c>
      <c r="H19" s="19">
        <f ca="1">IF(LEN(INDIRECT(ADDRESS(ROW()-1,COLUMN())))=1,"",INDIRECT(ADDRESS(48,7))-INDIRECT(ADDRESS(48,6)))</f>
        <v>-10</v>
      </c>
      <c r="I19" s="19">
        <f ca="1">IF(LEN(INDIRECT(ADDRESS(ROW()-1,COLUMN())))=1,"",INDIRECT(ADDRESS(60,7))-INDIRECT(ADDRESS(60,6)))</f>
        <v>-10</v>
      </c>
      <c r="J19" s="19">
        <f ca="1">IF(LEN(INDIRECT(ADDRESS(ROW()-1,COLUMN())))=1,"",INDIRECT(ADDRESS(30,6))-INDIRECT(ADDRESS(30,7)))</f>
        <v>-4</v>
      </c>
      <c r="K19" s="55">
        <f ca="1">IF(LEN(INDIRECT(ADDRESS(ROW()-1,COLUMN())))=1,"",INDIRECT(ADDRESS(42,6))-INDIRECT(ADDRESS(42,7)))</f>
        <v>-6</v>
      </c>
      <c r="L19" s="55">
        <f ca="1">IF(LEN(INDIRECT(ADDRESS(ROW()-1,COLUMN())))=1,"",INDIRECT(ADDRESS(54,6))-INDIRECT(ADDRESS(54,7)))</f>
        <v>-4</v>
      </c>
      <c r="M19" s="16"/>
      <c r="N19" s="105"/>
      <c r="O19" s="19">
        <f>IF(COUNT(F19:M19)=0,"",SUM(F19:M19))</f>
        <v>-53</v>
      </c>
      <c r="P19" s="106"/>
    </row>
    <row r="20" ht="15">
      <c r="M20"/>
    </row>
    <row r="21" ht="15">
      <c r="M21"/>
    </row>
    <row r="22" ht="15">
      <c r="M22"/>
    </row>
    <row r="23" spans="2:13" ht="30" customHeight="1" thickBot="1">
      <c r="B23" s="100" t="s">
        <v>4</v>
      </c>
      <c r="C23" s="100"/>
      <c r="D23" s="100"/>
      <c r="E23" s="100"/>
      <c r="F23" s="100"/>
      <c r="G23" s="100"/>
      <c r="H23" s="100"/>
      <c r="I23" s="100"/>
      <c r="J23" s="100"/>
      <c r="K23" s="100"/>
      <c r="M23"/>
    </row>
    <row r="24" spans="2:13" ht="30" customHeight="1" thickBot="1">
      <c r="B24" s="5">
        <v>1</v>
      </c>
      <c r="C24" s="97" t="str">
        <f ca="1">IF(ISBLANK(INDIRECT(ADDRESS(B24*2+2,3))),"",INDIRECT(ADDRESS(B24*2+2,3)))</f>
        <v>Кроши</v>
      </c>
      <c r="D24" s="97"/>
      <c r="E24" s="98"/>
      <c r="F24" s="23">
        <v>13</v>
      </c>
      <c r="G24" s="24">
        <v>0</v>
      </c>
      <c r="H24" s="99" t="str">
        <f ca="1">IF(ISBLANK(INDIRECT(ADDRESS(K24*2+2,3))),"",INDIRECT(ADDRESS(K24*2+2,3)))</f>
        <v>ТТ</v>
      </c>
      <c r="I24" s="97"/>
      <c r="J24" s="97"/>
      <c r="K24" s="5">
        <v>8</v>
      </c>
      <c r="L24" s="40" t="s">
        <v>10</v>
      </c>
      <c r="M24" s="70">
        <v>1</v>
      </c>
    </row>
    <row r="25" spans="2:13" ht="30" customHeight="1" thickBot="1">
      <c r="B25" s="5">
        <v>2</v>
      </c>
      <c r="C25" s="97" t="str">
        <f ca="1">IF(ISBLANK(INDIRECT(ADDRESS(B25*2+2,3))),"",INDIRECT(ADDRESS(B25*2+2,3)))</f>
        <v>БМВ</v>
      </c>
      <c r="D25" s="97"/>
      <c r="E25" s="98"/>
      <c r="F25" s="23">
        <v>12</v>
      </c>
      <c r="G25" s="24">
        <v>9</v>
      </c>
      <c r="H25" s="99" t="str">
        <f ca="1">IF(ISBLANK(INDIRECT(ADDRESS(K25*2+2,3))),"",INDIRECT(ADDRESS(K25*2+2,3)))</f>
        <v>М1</v>
      </c>
      <c r="I25" s="97"/>
      <c r="J25" s="97"/>
      <c r="K25" s="5">
        <v>7</v>
      </c>
      <c r="L25" s="40" t="s">
        <v>10</v>
      </c>
      <c r="M25" s="70">
        <v>2</v>
      </c>
    </row>
    <row r="26" spans="2:13" ht="30" customHeight="1" thickBot="1">
      <c r="B26" s="5">
        <v>3</v>
      </c>
      <c r="C26" s="97" t="str">
        <f ca="1">IF(ISBLANK(INDIRECT(ADDRESS(B26*2+2,3))),"",INDIRECT(ADDRESS(B26*2+2,3)))</f>
        <v>СеЧа</v>
      </c>
      <c r="D26" s="97"/>
      <c r="E26" s="98"/>
      <c r="F26" s="23">
        <v>13</v>
      </c>
      <c r="G26" s="24">
        <v>2</v>
      </c>
      <c r="H26" s="99" t="str">
        <f ca="1">IF(ISBLANK(INDIRECT(ADDRESS(K26*2+2,3))),"",INDIRECT(ADDRESS(K26*2+2,3)))</f>
        <v>Дебют</v>
      </c>
      <c r="I26" s="97"/>
      <c r="J26" s="97"/>
      <c r="K26" s="5">
        <v>6</v>
      </c>
      <c r="L26" s="40" t="s">
        <v>10</v>
      </c>
      <c r="M26" s="70">
        <v>3</v>
      </c>
    </row>
    <row r="27" spans="2:13" ht="30" customHeight="1" thickBot="1">
      <c r="B27" s="5">
        <v>4</v>
      </c>
      <c r="C27" s="97" t="str">
        <f ca="1">IF(ISBLANK(INDIRECT(ADDRESS(B27*2+2,3))),"",INDIRECT(ADDRESS(B27*2+2,3)))</f>
        <v>Генералы</v>
      </c>
      <c r="D27" s="97"/>
      <c r="E27" s="98"/>
      <c r="F27" s="23">
        <v>3</v>
      </c>
      <c r="G27" s="24">
        <v>13</v>
      </c>
      <c r="H27" s="99" t="str">
        <f ca="1">IF(ISBLANK(INDIRECT(ADDRESS(K27*2+2,3))),"",INDIRECT(ADDRESS(K27*2+2,3)))</f>
        <v>ЭйксАватор</v>
      </c>
      <c r="I27" s="97"/>
      <c r="J27" s="97"/>
      <c r="K27" s="5">
        <v>5</v>
      </c>
      <c r="L27" s="40" t="s">
        <v>10</v>
      </c>
      <c r="M27" s="70">
        <v>4</v>
      </c>
    </row>
    <row r="28" ht="30" customHeight="1">
      <c r="M28" s="71"/>
    </row>
    <row r="29" spans="2:13" ht="30" customHeight="1" thickBot="1">
      <c r="B29" s="100" t="s">
        <v>5</v>
      </c>
      <c r="C29" s="100"/>
      <c r="D29" s="100"/>
      <c r="E29" s="100"/>
      <c r="F29" s="100"/>
      <c r="G29" s="100"/>
      <c r="H29" s="100"/>
      <c r="I29" s="100"/>
      <c r="J29" s="100"/>
      <c r="K29" s="100"/>
      <c r="M29" s="71"/>
    </row>
    <row r="30" spans="2:13" ht="30" customHeight="1" thickBot="1">
      <c r="B30" s="5">
        <v>8</v>
      </c>
      <c r="C30" s="97" t="str">
        <f ca="1">IF(ISBLANK(INDIRECT(ADDRESS(B30*2+2,3))),"",INDIRECT(ADDRESS(B30*2+2,3)))</f>
        <v>ТТ</v>
      </c>
      <c r="D30" s="97"/>
      <c r="E30" s="98"/>
      <c r="F30" s="23">
        <v>9</v>
      </c>
      <c r="G30" s="24">
        <v>13</v>
      </c>
      <c r="H30" s="99" t="str">
        <f ca="1">IF(ISBLANK(INDIRECT(ADDRESS(K30*2+2,3))),"",INDIRECT(ADDRESS(K30*2+2,3)))</f>
        <v>ЭйксАватор</v>
      </c>
      <c r="I30" s="97"/>
      <c r="J30" s="97"/>
      <c r="K30" s="5">
        <v>5</v>
      </c>
      <c r="L30" s="40" t="s">
        <v>10</v>
      </c>
      <c r="M30" s="70">
        <v>1</v>
      </c>
    </row>
    <row r="31" spans="2:13" ht="30" customHeight="1" thickBot="1">
      <c r="B31" s="5">
        <v>6</v>
      </c>
      <c r="C31" s="97" t="str">
        <f ca="1">IF(ISBLANK(INDIRECT(ADDRESS(B31*2+2,3))),"",INDIRECT(ADDRESS(B31*2+2,3)))</f>
        <v>Дебют</v>
      </c>
      <c r="D31" s="97"/>
      <c r="E31" s="98"/>
      <c r="F31" s="23">
        <v>6</v>
      </c>
      <c r="G31" s="24">
        <v>11</v>
      </c>
      <c r="H31" s="99" t="str">
        <f ca="1">IF(ISBLANK(INDIRECT(ADDRESS(K31*2+2,3))),"",INDIRECT(ADDRESS(K31*2+2,3)))</f>
        <v>Генералы</v>
      </c>
      <c r="I31" s="97"/>
      <c r="J31" s="97"/>
      <c r="K31" s="5">
        <v>4</v>
      </c>
      <c r="L31" s="40" t="s">
        <v>10</v>
      </c>
      <c r="M31" s="70">
        <v>2</v>
      </c>
    </row>
    <row r="32" spans="2:13" ht="30" customHeight="1" thickBot="1">
      <c r="B32" s="5">
        <v>7</v>
      </c>
      <c r="C32" s="97" t="str">
        <f ca="1">IF(ISBLANK(INDIRECT(ADDRESS(B32*2+2,3))),"",INDIRECT(ADDRESS(B32*2+2,3)))</f>
        <v>М1</v>
      </c>
      <c r="D32" s="97"/>
      <c r="E32" s="98"/>
      <c r="F32" s="23">
        <v>2</v>
      </c>
      <c r="G32" s="24">
        <v>13</v>
      </c>
      <c r="H32" s="99" t="str">
        <f ca="1">IF(ISBLANK(INDIRECT(ADDRESS(K32*2+2,3))),"",INDIRECT(ADDRESS(K32*2+2,3)))</f>
        <v>СеЧа</v>
      </c>
      <c r="I32" s="97"/>
      <c r="J32" s="97"/>
      <c r="K32" s="5">
        <v>3</v>
      </c>
      <c r="L32" s="40" t="s">
        <v>10</v>
      </c>
      <c r="M32" s="70">
        <v>4</v>
      </c>
    </row>
    <row r="33" spans="2:13" ht="30" customHeight="1" thickBot="1">
      <c r="B33" s="5">
        <v>1</v>
      </c>
      <c r="C33" s="97" t="str">
        <f ca="1">IF(ISBLANK(INDIRECT(ADDRESS(B33*2+2,3))),"",INDIRECT(ADDRESS(B33*2+2,3)))</f>
        <v>Кроши</v>
      </c>
      <c r="D33" s="97"/>
      <c r="E33" s="98"/>
      <c r="F33" s="23">
        <v>10</v>
      </c>
      <c r="G33" s="24">
        <v>6</v>
      </c>
      <c r="H33" s="99" t="str">
        <f ca="1">IF(ISBLANK(INDIRECT(ADDRESS(K33*2+2,3))),"",INDIRECT(ADDRESS(K33*2+2,3)))</f>
        <v>БМВ</v>
      </c>
      <c r="I33" s="97"/>
      <c r="J33" s="97"/>
      <c r="K33" s="5">
        <v>2</v>
      </c>
      <c r="L33" s="40" t="s">
        <v>10</v>
      </c>
      <c r="M33" s="70">
        <v>3</v>
      </c>
    </row>
    <row r="34" ht="30" customHeight="1">
      <c r="M34" s="71"/>
    </row>
    <row r="35" spans="2:13" ht="30" customHeight="1" thickBot="1">
      <c r="B35" s="100" t="s">
        <v>6</v>
      </c>
      <c r="C35" s="100"/>
      <c r="D35" s="100"/>
      <c r="E35" s="100"/>
      <c r="F35" s="100"/>
      <c r="G35" s="100"/>
      <c r="H35" s="100"/>
      <c r="I35" s="100"/>
      <c r="J35" s="100"/>
      <c r="K35" s="100"/>
      <c r="M35" s="71"/>
    </row>
    <row r="36" spans="2:13" ht="30" customHeight="1" thickBot="1">
      <c r="B36" s="5">
        <v>2</v>
      </c>
      <c r="C36" s="97" t="str">
        <f ca="1">IF(ISBLANK(INDIRECT(ADDRESS(B36*2+2,3))),"",INDIRECT(ADDRESS(B36*2+2,3)))</f>
        <v>БМВ</v>
      </c>
      <c r="D36" s="97"/>
      <c r="E36" s="98"/>
      <c r="F36" s="23">
        <v>13</v>
      </c>
      <c r="G36" s="24">
        <v>7</v>
      </c>
      <c r="H36" s="99" t="str">
        <f ca="1">IF(ISBLANK(INDIRECT(ADDRESS(K36*2+2,3))),"",INDIRECT(ADDRESS(K36*2+2,3)))</f>
        <v>ТТ</v>
      </c>
      <c r="I36" s="97"/>
      <c r="J36" s="97"/>
      <c r="K36" s="5">
        <v>8</v>
      </c>
      <c r="L36" s="40" t="s">
        <v>10</v>
      </c>
      <c r="M36" s="70">
        <v>4</v>
      </c>
    </row>
    <row r="37" spans="2:13" ht="30" customHeight="1" thickBot="1">
      <c r="B37" s="5">
        <v>3</v>
      </c>
      <c r="C37" s="97" t="str">
        <f ca="1">IF(ISBLANK(INDIRECT(ADDRESS(B37*2+2,3))),"",INDIRECT(ADDRESS(B37*2+2,3)))</f>
        <v>СеЧа</v>
      </c>
      <c r="D37" s="97"/>
      <c r="E37" s="98"/>
      <c r="F37" s="23">
        <v>11</v>
      </c>
      <c r="G37" s="24">
        <v>10</v>
      </c>
      <c r="H37" s="99" t="str">
        <f ca="1">IF(ISBLANK(INDIRECT(ADDRESS(K37*2+2,3))),"",INDIRECT(ADDRESS(K37*2+2,3)))</f>
        <v>Кроши</v>
      </c>
      <c r="I37" s="97"/>
      <c r="J37" s="97"/>
      <c r="K37" s="5">
        <v>1</v>
      </c>
      <c r="L37" s="40" t="s">
        <v>10</v>
      </c>
      <c r="M37" s="70">
        <v>1</v>
      </c>
    </row>
    <row r="38" spans="2:13" ht="30" customHeight="1" thickBot="1">
      <c r="B38" s="5">
        <v>4</v>
      </c>
      <c r="C38" s="97" t="str">
        <f ca="1">IF(ISBLANK(INDIRECT(ADDRESS(B38*2+2,3))),"",INDIRECT(ADDRESS(B38*2+2,3)))</f>
        <v>Генералы</v>
      </c>
      <c r="D38" s="97"/>
      <c r="E38" s="98"/>
      <c r="F38" s="23">
        <v>9</v>
      </c>
      <c r="G38" s="24">
        <v>8</v>
      </c>
      <c r="H38" s="99" t="str">
        <f ca="1">IF(ISBLANK(INDIRECT(ADDRESS(K38*2+2,3))),"",INDIRECT(ADDRESS(K38*2+2,3)))</f>
        <v>М1</v>
      </c>
      <c r="I38" s="97"/>
      <c r="J38" s="97"/>
      <c r="K38" s="5">
        <v>7</v>
      </c>
      <c r="L38" s="40" t="s">
        <v>10</v>
      </c>
      <c r="M38" s="70">
        <v>3</v>
      </c>
    </row>
    <row r="39" spans="2:13" ht="30" customHeight="1" thickBot="1">
      <c r="B39" s="5">
        <v>5</v>
      </c>
      <c r="C39" s="97" t="str">
        <f ca="1">IF(ISBLANK(INDIRECT(ADDRESS(B39*2+2,3))),"",INDIRECT(ADDRESS(B39*2+2,3)))</f>
        <v>ЭйксАватор</v>
      </c>
      <c r="D39" s="97"/>
      <c r="E39" s="98"/>
      <c r="F39" s="23">
        <v>13</v>
      </c>
      <c r="G39" s="24">
        <v>4</v>
      </c>
      <c r="H39" s="99" t="str">
        <f ca="1">IF(ISBLANK(INDIRECT(ADDRESS(K39*2+2,3))),"",INDIRECT(ADDRESS(K39*2+2,3)))</f>
        <v>Дебют</v>
      </c>
      <c r="I39" s="97"/>
      <c r="J39" s="97"/>
      <c r="K39" s="5">
        <v>6</v>
      </c>
      <c r="L39" s="40" t="s">
        <v>10</v>
      </c>
      <c r="M39" s="70">
        <v>2</v>
      </c>
    </row>
    <row r="40" spans="7:13" ht="30" customHeight="1">
      <c r="G40" t="s">
        <v>17</v>
      </c>
      <c r="M40" s="71"/>
    </row>
    <row r="41" spans="2:13" ht="30" customHeight="1" thickBot="1">
      <c r="B41" s="100" t="s">
        <v>7</v>
      </c>
      <c r="C41" s="100"/>
      <c r="D41" s="100"/>
      <c r="E41" s="100"/>
      <c r="F41" s="100"/>
      <c r="G41" s="100"/>
      <c r="H41" s="100"/>
      <c r="I41" s="100"/>
      <c r="J41" s="100"/>
      <c r="K41" s="100"/>
      <c r="M41" s="71"/>
    </row>
    <row r="42" spans="2:13" ht="30" customHeight="1" thickBot="1">
      <c r="B42" s="5">
        <v>8</v>
      </c>
      <c r="C42" s="97" t="str">
        <f ca="1">IF(ISBLANK(INDIRECT(ADDRESS(B42*2+2,3))),"",INDIRECT(ADDRESS(B42*2+2,3)))</f>
        <v>ТТ</v>
      </c>
      <c r="D42" s="97"/>
      <c r="E42" s="98"/>
      <c r="F42" s="23">
        <v>7</v>
      </c>
      <c r="G42" s="24">
        <v>13</v>
      </c>
      <c r="H42" s="99" t="str">
        <f ca="1">IF(ISBLANK(INDIRECT(ADDRESS(K42*2+2,3))),"",INDIRECT(ADDRESS(K42*2+2,3)))</f>
        <v>Дебют</v>
      </c>
      <c r="I42" s="97"/>
      <c r="J42" s="97"/>
      <c r="K42" s="5">
        <v>6</v>
      </c>
      <c r="L42" s="40" t="s">
        <v>10</v>
      </c>
      <c r="M42" s="70">
        <v>3</v>
      </c>
    </row>
    <row r="43" spans="2:13" ht="30" customHeight="1" thickBot="1">
      <c r="B43" s="5">
        <v>7</v>
      </c>
      <c r="C43" s="97" t="str">
        <f ca="1">IF(ISBLANK(INDIRECT(ADDRESS(B43*2+2,3))),"",INDIRECT(ADDRESS(B43*2+2,3)))</f>
        <v>М1</v>
      </c>
      <c r="D43" s="97"/>
      <c r="E43" s="98"/>
      <c r="F43" s="23">
        <v>2</v>
      </c>
      <c r="G43" s="24">
        <v>13</v>
      </c>
      <c r="H43" s="99" t="str">
        <f ca="1">IF(ISBLANK(INDIRECT(ADDRESS(K43*2+2,3))),"",INDIRECT(ADDRESS(K43*2+2,3)))</f>
        <v>ЭйксАватор</v>
      </c>
      <c r="I43" s="97"/>
      <c r="J43" s="97"/>
      <c r="K43" s="5">
        <v>5</v>
      </c>
      <c r="L43" s="40" t="s">
        <v>10</v>
      </c>
      <c r="M43" s="70">
        <v>1</v>
      </c>
    </row>
    <row r="44" spans="2:13" ht="30" customHeight="1" thickBot="1">
      <c r="B44" s="5">
        <v>1</v>
      </c>
      <c r="C44" s="97" t="str">
        <f ca="1">IF(ISBLANK(INDIRECT(ADDRESS(B44*2+2,3))),"",INDIRECT(ADDRESS(B44*2+2,3)))</f>
        <v>Кроши</v>
      </c>
      <c r="D44" s="97"/>
      <c r="E44" s="98"/>
      <c r="F44" s="23">
        <v>8</v>
      </c>
      <c r="G44" s="24">
        <v>9</v>
      </c>
      <c r="H44" s="99" t="str">
        <f ca="1">IF(ISBLANK(INDIRECT(ADDRESS(K44*2+2,3))),"",INDIRECT(ADDRESS(K44*2+2,3)))</f>
        <v>Генералы</v>
      </c>
      <c r="I44" s="97"/>
      <c r="J44" s="97"/>
      <c r="K44" s="5">
        <v>4</v>
      </c>
      <c r="L44" s="40" t="s">
        <v>10</v>
      </c>
      <c r="M44" s="70">
        <v>2</v>
      </c>
    </row>
    <row r="45" spans="2:13" ht="30" customHeight="1" thickBot="1">
      <c r="B45" s="5">
        <v>2</v>
      </c>
      <c r="C45" s="97" t="str">
        <f ca="1">IF(ISBLANK(INDIRECT(ADDRESS(B45*2+2,3))),"",INDIRECT(ADDRESS(B45*2+2,3)))</f>
        <v>БМВ</v>
      </c>
      <c r="D45" s="97"/>
      <c r="E45" s="98"/>
      <c r="F45" s="23">
        <v>5</v>
      </c>
      <c r="G45" s="24">
        <v>7</v>
      </c>
      <c r="H45" s="99" t="str">
        <f ca="1">IF(ISBLANK(INDIRECT(ADDRESS(K45*2+2,3))),"",INDIRECT(ADDRESS(K45*2+2,3)))</f>
        <v>СеЧа</v>
      </c>
      <c r="I45" s="97"/>
      <c r="J45" s="97"/>
      <c r="K45" s="5">
        <v>3</v>
      </c>
      <c r="L45" s="40" t="s">
        <v>10</v>
      </c>
      <c r="M45" s="70">
        <v>4</v>
      </c>
    </row>
    <row r="46" ht="30" customHeight="1">
      <c r="M46" s="71"/>
    </row>
    <row r="47" spans="2:13" ht="30" customHeight="1" thickBot="1">
      <c r="B47" s="100" t="s">
        <v>8</v>
      </c>
      <c r="C47" s="100"/>
      <c r="D47" s="100"/>
      <c r="E47" s="100"/>
      <c r="F47" s="100"/>
      <c r="G47" s="100"/>
      <c r="H47" s="100"/>
      <c r="I47" s="100"/>
      <c r="J47" s="100"/>
      <c r="K47" s="100"/>
      <c r="M47" s="71"/>
    </row>
    <row r="48" spans="2:13" ht="30" customHeight="1" thickBot="1">
      <c r="B48" s="5">
        <v>3</v>
      </c>
      <c r="C48" s="97" t="str">
        <f ca="1">IF(ISBLANK(INDIRECT(ADDRESS(B48*2+2,3))),"",INDIRECT(ADDRESS(B48*2+2,3)))</f>
        <v>СеЧа</v>
      </c>
      <c r="D48" s="97"/>
      <c r="E48" s="98"/>
      <c r="F48" s="23">
        <v>13</v>
      </c>
      <c r="G48" s="24">
        <v>3</v>
      </c>
      <c r="H48" s="99" t="str">
        <f ca="1">IF(ISBLANK(INDIRECT(ADDRESS(K48*2+2,3))),"",INDIRECT(ADDRESS(K48*2+2,3)))</f>
        <v>ТТ</v>
      </c>
      <c r="I48" s="97"/>
      <c r="J48" s="97"/>
      <c r="K48" s="5">
        <v>8</v>
      </c>
      <c r="L48" s="40" t="s">
        <v>10</v>
      </c>
      <c r="M48" s="70">
        <v>2</v>
      </c>
    </row>
    <row r="49" spans="2:13" ht="30" customHeight="1" thickBot="1">
      <c r="B49" s="5">
        <v>4</v>
      </c>
      <c r="C49" s="97" t="str">
        <f ca="1">IF(ISBLANK(INDIRECT(ADDRESS(B49*2+2,3))),"",INDIRECT(ADDRESS(B49*2+2,3)))</f>
        <v>Генералы</v>
      </c>
      <c r="D49" s="97"/>
      <c r="E49" s="98"/>
      <c r="F49" s="23">
        <v>7</v>
      </c>
      <c r="G49" s="24">
        <v>6</v>
      </c>
      <c r="H49" s="99" t="str">
        <f ca="1">IF(ISBLANK(INDIRECT(ADDRESS(K49*2+2,3))),"",INDIRECT(ADDRESS(K49*2+2,3)))</f>
        <v>БМВ</v>
      </c>
      <c r="I49" s="97"/>
      <c r="J49" s="97"/>
      <c r="K49" s="5">
        <v>2</v>
      </c>
      <c r="L49" s="40" t="s">
        <v>10</v>
      </c>
      <c r="M49" s="70">
        <v>1</v>
      </c>
    </row>
    <row r="50" spans="2:13" ht="30" customHeight="1" thickBot="1">
      <c r="B50" s="5">
        <v>5</v>
      </c>
      <c r="C50" s="97" t="str">
        <f ca="1">IF(ISBLANK(INDIRECT(ADDRESS(B50*2+2,3))),"",INDIRECT(ADDRESS(B50*2+2,3)))</f>
        <v>ЭйксАватор</v>
      </c>
      <c r="D50" s="97"/>
      <c r="E50" s="98"/>
      <c r="F50" s="23">
        <v>4</v>
      </c>
      <c r="G50" s="24">
        <v>13</v>
      </c>
      <c r="H50" s="99" t="str">
        <f ca="1">IF(ISBLANK(INDIRECT(ADDRESS(K50*2+2,3))),"",INDIRECT(ADDRESS(K50*2+2,3)))</f>
        <v>Кроши</v>
      </c>
      <c r="I50" s="97"/>
      <c r="J50" s="97"/>
      <c r="K50" s="5">
        <v>1</v>
      </c>
      <c r="L50" s="40" t="s">
        <v>10</v>
      </c>
      <c r="M50" s="70">
        <v>3</v>
      </c>
    </row>
    <row r="51" spans="2:13" ht="30" customHeight="1" thickBot="1">
      <c r="B51" s="5">
        <v>6</v>
      </c>
      <c r="C51" s="97" t="str">
        <f ca="1">IF(ISBLANK(INDIRECT(ADDRESS(B51*2+2,3))),"",INDIRECT(ADDRESS(B51*2+2,3)))</f>
        <v>Дебют</v>
      </c>
      <c r="D51" s="97"/>
      <c r="E51" s="98"/>
      <c r="F51" s="23">
        <v>8</v>
      </c>
      <c r="G51" s="24">
        <v>6</v>
      </c>
      <c r="H51" s="99" t="str">
        <f ca="1">IF(ISBLANK(INDIRECT(ADDRESS(K51*2+2,3))),"",INDIRECT(ADDRESS(K51*2+2,3)))</f>
        <v>М1</v>
      </c>
      <c r="I51" s="97"/>
      <c r="J51" s="97"/>
      <c r="K51" s="5">
        <v>7</v>
      </c>
      <c r="L51" s="40" t="s">
        <v>10</v>
      </c>
      <c r="M51" s="70">
        <v>4</v>
      </c>
    </row>
    <row r="52" ht="30" customHeight="1">
      <c r="M52" s="71"/>
    </row>
    <row r="53" spans="2:13" ht="30" customHeight="1" thickBot="1">
      <c r="B53" s="100" t="s">
        <v>11</v>
      </c>
      <c r="C53" s="100"/>
      <c r="D53" s="100"/>
      <c r="E53" s="100"/>
      <c r="F53" s="100"/>
      <c r="G53" s="100"/>
      <c r="H53" s="100"/>
      <c r="I53" s="100"/>
      <c r="J53" s="100"/>
      <c r="K53" s="100"/>
      <c r="M53" s="71"/>
    </row>
    <row r="54" spans="2:13" ht="30" customHeight="1" thickBot="1">
      <c r="B54" s="5">
        <v>8</v>
      </c>
      <c r="C54" s="97" t="str">
        <f ca="1">IF(ISBLANK(INDIRECT(ADDRESS(B54*2+2,3))),"",INDIRECT(ADDRESS(B54*2+2,3)))</f>
        <v>ТТ</v>
      </c>
      <c r="D54" s="97"/>
      <c r="E54" s="98"/>
      <c r="F54" s="23">
        <v>5</v>
      </c>
      <c r="G54" s="24">
        <v>9</v>
      </c>
      <c r="H54" s="99" t="str">
        <f ca="1">IF(ISBLANK(INDIRECT(ADDRESS(K54*2+2,3))),"",INDIRECT(ADDRESS(K54*2+2,3)))</f>
        <v>М1</v>
      </c>
      <c r="I54" s="97"/>
      <c r="J54" s="97"/>
      <c r="K54" s="5">
        <v>7</v>
      </c>
      <c r="L54" s="40" t="s">
        <v>10</v>
      </c>
      <c r="M54" s="70">
        <v>3</v>
      </c>
    </row>
    <row r="55" spans="2:13" ht="30" customHeight="1" thickBot="1">
      <c r="B55" s="5">
        <v>1</v>
      </c>
      <c r="C55" s="97" t="str">
        <f ca="1">IF(ISBLANK(INDIRECT(ADDRESS(B55*2+2,3))),"",INDIRECT(ADDRESS(B55*2+2,3)))</f>
        <v>Кроши</v>
      </c>
      <c r="D55" s="97"/>
      <c r="E55" s="98"/>
      <c r="F55" s="23">
        <v>12</v>
      </c>
      <c r="G55" s="24">
        <v>11</v>
      </c>
      <c r="H55" s="99" t="str">
        <f ca="1">IF(ISBLANK(INDIRECT(ADDRESS(K55*2+2,3))),"",INDIRECT(ADDRESS(K55*2+2,3)))</f>
        <v>Дебют</v>
      </c>
      <c r="I55" s="97"/>
      <c r="J55" s="97"/>
      <c r="K55" s="5">
        <v>6</v>
      </c>
      <c r="L55" s="40" t="s">
        <v>10</v>
      </c>
      <c r="M55" s="70">
        <v>4</v>
      </c>
    </row>
    <row r="56" spans="2:13" ht="30" customHeight="1" thickBot="1">
      <c r="B56" s="5">
        <v>2</v>
      </c>
      <c r="C56" s="97" t="str">
        <f ca="1">IF(ISBLANK(INDIRECT(ADDRESS(B56*2+2,3))),"",INDIRECT(ADDRESS(B56*2+2,3)))</f>
        <v>БМВ</v>
      </c>
      <c r="D56" s="97"/>
      <c r="E56" s="98"/>
      <c r="F56" s="23">
        <v>13</v>
      </c>
      <c r="G56" s="24">
        <v>8</v>
      </c>
      <c r="H56" s="99" t="str">
        <f ca="1">IF(ISBLANK(INDIRECT(ADDRESS(K56*2+2,3))),"",INDIRECT(ADDRESS(K56*2+2,3)))</f>
        <v>ЭйксАватор</v>
      </c>
      <c r="I56" s="97"/>
      <c r="J56" s="97"/>
      <c r="K56" s="5">
        <v>5</v>
      </c>
      <c r="L56" s="40" t="s">
        <v>10</v>
      </c>
      <c r="M56" s="70">
        <v>2</v>
      </c>
    </row>
    <row r="57" spans="2:13" ht="30" customHeight="1" thickBot="1">
      <c r="B57" s="5">
        <v>3</v>
      </c>
      <c r="C57" s="97" t="str">
        <f ca="1">IF(ISBLANK(INDIRECT(ADDRESS(B57*2+2,3))),"",INDIRECT(ADDRESS(B57*2+2,3)))</f>
        <v>СеЧа</v>
      </c>
      <c r="D57" s="97"/>
      <c r="E57" s="98"/>
      <c r="F57" s="23">
        <v>3</v>
      </c>
      <c r="G57" s="24">
        <v>13</v>
      </c>
      <c r="H57" s="99" t="str">
        <f ca="1">IF(ISBLANK(INDIRECT(ADDRESS(K57*2+2,3))),"",INDIRECT(ADDRESS(K57*2+2,3)))</f>
        <v>Генералы</v>
      </c>
      <c r="I57" s="97"/>
      <c r="J57" s="97"/>
      <c r="K57" s="5">
        <v>4</v>
      </c>
      <c r="L57" s="40" t="s">
        <v>10</v>
      </c>
      <c r="M57" s="70">
        <v>1</v>
      </c>
    </row>
    <row r="58" ht="30" customHeight="1">
      <c r="M58" s="71"/>
    </row>
    <row r="59" spans="2:13" ht="30" customHeight="1" thickBot="1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M59" s="71"/>
    </row>
    <row r="60" spans="2:13" ht="30" customHeight="1" thickBot="1">
      <c r="B60" s="5">
        <v>4</v>
      </c>
      <c r="C60" s="97" t="str">
        <f ca="1">IF(ISBLANK(INDIRECT(ADDRESS(B60*2+2,3))),"",INDIRECT(ADDRESS(B60*2+2,3)))</f>
        <v>Генералы</v>
      </c>
      <c r="D60" s="97"/>
      <c r="E60" s="98"/>
      <c r="F60" s="23">
        <v>13</v>
      </c>
      <c r="G60" s="24">
        <v>3</v>
      </c>
      <c r="H60" s="99" t="str">
        <f ca="1">IF(ISBLANK(INDIRECT(ADDRESS(K60*2+2,3))),"",INDIRECT(ADDRESS(K60*2+2,3)))</f>
        <v>ТТ</v>
      </c>
      <c r="I60" s="97"/>
      <c r="J60" s="97"/>
      <c r="K60" s="5">
        <v>8</v>
      </c>
      <c r="L60" s="40" t="s">
        <v>10</v>
      </c>
      <c r="M60" s="70">
        <v>4</v>
      </c>
    </row>
    <row r="61" spans="2:13" ht="30" customHeight="1" thickBot="1">
      <c r="B61" s="5">
        <v>5</v>
      </c>
      <c r="C61" s="97" t="str">
        <f ca="1">IF(ISBLANK(INDIRECT(ADDRESS(B61*2+2,3))),"",INDIRECT(ADDRESS(B61*2+2,3)))</f>
        <v>ЭйксАватор</v>
      </c>
      <c r="D61" s="97"/>
      <c r="E61" s="98"/>
      <c r="F61" s="23">
        <v>11</v>
      </c>
      <c r="G61" s="24">
        <v>7</v>
      </c>
      <c r="H61" s="99" t="str">
        <f ca="1">IF(ISBLANK(INDIRECT(ADDRESS(K61*2+2,3))),"",INDIRECT(ADDRESS(K61*2+2,3)))</f>
        <v>СеЧа</v>
      </c>
      <c r="I61" s="97"/>
      <c r="J61" s="97"/>
      <c r="K61" s="5">
        <v>3</v>
      </c>
      <c r="L61" s="40" t="s">
        <v>10</v>
      </c>
      <c r="M61" s="70">
        <v>3</v>
      </c>
    </row>
    <row r="62" spans="2:13" ht="30" customHeight="1" thickBot="1">
      <c r="B62" s="5">
        <v>6</v>
      </c>
      <c r="C62" s="97" t="str">
        <f ca="1">IF(ISBLANK(INDIRECT(ADDRESS(B62*2+2,3))),"",INDIRECT(ADDRESS(B62*2+2,3)))</f>
        <v>Дебют</v>
      </c>
      <c r="D62" s="97"/>
      <c r="E62" s="98"/>
      <c r="F62" s="23">
        <v>3</v>
      </c>
      <c r="G62" s="24">
        <v>13</v>
      </c>
      <c r="H62" s="99" t="str">
        <f ca="1">IF(ISBLANK(INDIRECT(ADDRESS(K62*2+2,3))),"",INDIRECT(ADDRESS(K62*2+2,3)))</f>
        <v>БМВ</v>
      </c>
      <c r="I62" s="97"/>
      <c r="J62" s="97"/>
      <c r="K62" s="5">
        <v>2</v>
      </c>
      <c r="L62" s="40" t="s">
        <v>10</v>
      </c>
      <c r="M62" s="70">
        <v>2</v>
      </c>
    </row>
    <row r="63" spans="2:13" ht="30" customHeight="1" thickBot="1">
      <c r="B63" s="5">
        <v>7</v>
      </c>
      <c r="C63" s="97" t="str">
        <f ca="1">IF(ISBLANK(INDIRECT(ADDRESS(B63*2+2,3))),"",INDIRECT(ADDRESS(B63*2+2,3)))</f>
        <v>М1</v>
      </c>
      <c r="D63" s="97"/>
      <c r="E63" s="98"/>
      <c r="F63" s="23">
        <v>9</v>
      </c>
      <c r="G63" s="24">
        <v>6</v>
      </c>
      <c r="H63" s="99" t="str">
        <f ca="1">IF(ISBLANK(INDIRECT(ADDRESS(K63*2+2,3))),"",INDIRECT(ADDRESS(K63*2+2,3)))</f>
        <v>Кроши</v>
      </c>
      <c r="I63" s="97"/>
      <c r="J63" s="97"/>
      <c r="K63" s="5">
        <v>1</v>
      </c>
      <c r="L63" s="40" t="s">
        <v>10</v>
      </c>
      <c r="M63" s="70">
        <v>1</v>
      </c>
    </row>
    <row r="66" spans="3:4" ht="15">
      <c r="C66" t="s">
        <v>12</v>
      </c>
      <c r="D66" t="s">
        <v>22</v>
      </c>
    </row>
    <row r="67" spans="3:4" ht="15">
      <c r="C67" t="s">
        <v>16</v>
      </c>
      <c r="D67" t="s">
        <v>21</v>
      </c>
    </row>
    <row r="68" spans="3:5" ht="15">
      <c r="C68" t="s">
        <v>23</v>
      </c>
      <c r="E68" t="s">
        <v>24</v>
      </c>
    </row>
    <row r="69" spans="3:4" ht="15">
      <c r="C69" t="s">
        <v>25</v>
      </c>
      <c r="D69" t="s">
        <v>26</v>
      </c>
    </row>
    <row r="70" spans="3:4" ht="15">
      <c r="C70" t="s">
        <v>27</v>
      </c>
      <c r="D70" t="s">
        <v>28</v>
      </c>
    </row>
    <row r="71" spans="3:4" ht="15">
      <c r="C71" t="s">
        <v>13</v>
      </c>
      <c r="D71" t="s">
        <v>29</v>
      </c>
    </row>
    <row r="72" spans="3:4" ht="15">
      <c r="C72" t="s">
        <v>15</v>
      </c>
      <c r="D72" t="s">
        <v>30</v>
      </c>
    </row>
    <row r="73" spans="3:4" ht="15">
      <c r="C73" t="s">
        <v>31</v>
      </c>
      <c r="D73" t="s">
        <v>32</v>
      </c>
    </row>
  </sheetData>
  <sheetProtection/>
  <mergeCells count="97">
    <mergeCell ref="C63:E63"/>
    <mergeCell ref="H63:J63"/>
    <mergeCell ref="B59:K59"/>
    <mergeCell ref="C61:E61"/>
    <mergeCell ref="H61:J61"/>
    <mergeCell ref="C62:E62"/>
    <mergeCell ref="H62:J62"/>
    <mergeCell ref="H55:J55"/>
    <mergeCell ref="C56:E56"/>
    <mergeCell ref="H56:J56"/>
    <mergeCell ref="C57:E57"/>
    <mergeCell ref="H57:J57"/>
    <mergeCell ref="C38:E38"/>
    <mergeCell ref="H38:J38"/>
    <mergeCell ref="C60:E60"/>
    <mergeCell ref="H60:J60"/>
    <mergeCell ref="C51:E51"/>
    <mergeCell ref="H51:J51"/>
    <mergeCell ref="B53:K53"/>
    <mergeCell ref="C54:E54"/>
    <mergeCell ref="H54:J54"/>
    <mergeCell ref="C55:E55"/>
    <mergeCell ref="B35:K35"/>
    <mergeCell ref="C36:E36"/>
    <mergeCell ref="H36:J36"/>
    <mergeCell ref="C37:E37"/>
    <mergeCell ref="H37:J37"/>
    <mergeCell ref="C39:E39"/>
    <mergeCell ref="H39:J39"/>
    <mergeCell ref="C45:E45"/>
    <mergeCell ref="H45:J45"/>
    <mergeCell ref="C27:E27"/>
    <mergeCell ref="H27:J27"/>
    <mergeCell ref="C33:E33"/>
    <mergeCell ref="H33:J33"/>
    <mergeCell ref="B18:B19"/>
    <mergeCell ref="C18:E19"/>
    <mergeCell ref="N18:N19"/>
    <mergeCell ref="P18:P19"/>
    <mergeCell ref="C48:E48"/>
    <mergeCell ref="H48:J48"/>
    <mergeCell ref="C49:E49"/>
    <mergeCell ref="H49:J49"/>
    <mergeCell ref="C50:E50"/>
    <mergeCell ref="H50:J50"/>
    <mergeCell ref="B41:K41"/>
    <mergeCell ref="C42:E42"/>
    <mergeCell ref="H42:J42"/>
    <mergeCell ref="C43:E43"/>
    <mergeCell ref="H43:J43"/>
    <mergeCell ref="C44:E44"/>
    <mergeCell ref="H44:J44"/>
    <mergeCell ref="B47:K47"/>
    <mergeCell ref="C30:E30"/>
    <mergeCell ref="H30:J30"/>
    <mergeCell ref="C31:E31"/>
    <mergeCell ref="H31:J31"/>
    <mergeCell ref="C32:E32"/>
    <mergeCell ref="H32:J32"/>
    <mergeCell ref="B23:K23"/>
    <mergeCell ref="C24:E24"/>
    <mergeCell ref="H24:J24"/>
    <mergeCell ref="C25:E25"/>
    <mergeCell ref="H25:J25"/>
    <mergeCell ref="C26:E26"/>
    <mergeCell ref="H26:J26"/>
    <mergeCell ref="B29:K29"/>
    <mergeCell ref="B16:B17"/>
    <mergeCell ref="C16:E17"/>
    <mergeCell ref="N16:N17"/>
    <mergeCell ref="P16:P17"/>
    <mergeCell ref="B14:B15"/>
    <mergeCell ref="C14:E15"/>
    <mergeCell ref="N14:N15"/>
    <mergeCell ref="P14:P15"/>
    <mergeCell ref="B12:B13"/>
    <mergeCell ref="C12:E13"/>
    <mergeCell ref="N12:N13"/>
    <mergeCell ref="P12:P13"/>
    <mergeCell ref="B10:B11"/>
    <mergeCell ref="C10:E11"/>
    <mergeCell ref="N10:N11"/>
    <mergeCell ref="P10:P11"/>
    <mergeCell ref="B8:B9"/>
    <mergeCell ref="C8:E9"/>
    <mergeCell ref="N8:N9"/>
    <mergeCell ref="P8:P9"/>
    <mergeCell ref="B6:B7"/>
    <mergeCell ref="C6:E7"/>
    <mergeCell ref="N6:N7"/>
    <mergeCell ref="P6:P7"/>
    <mergeCell ref="P4:P5"/>
    <mergeCell ref="B1:K1"/>
    <mergeCell ref="C3:E3"/>
    <mergeCell ref="B4:B5"/>
    <mergeCell ref="C4:E5"/>
    <mergeCell ref="N4:N5"/>
  </mergeCells>
  <printOptions horizontalCentered="1"/>
  <pageMargins left="0.31496062992125984" right="0.31496062992125984" top="0.35433070866141736" bottom="0.5511811023622047" header="0.31496062992125984" footer="0.31496062992125984"/>
  <pageSetup fitToHeight="1" fitToWidth="1" horizontalDpi="300" verticalDpi="3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48"/>
  <sheetViews>
    <sheetView zoomScalePageLayoutView="0" workbookViewId="0" topLeftCell="A22">
      <selection activeCell="J43" sqref="J43"/>
    </sheetView>
  </sheetViews>
  <sheetFormatPr defaultColWidth="9.140625" defaultRowHeight="15" customHeight="1"/>
  <cols>
    <col min="1" max="1" width="9.140625" style="27" customWidth="1"/>
    <col min="2" max="16384" width="9.140625" style="26" customWidth="1"/>
  </cols>
  <sheetData>
    <row r="1" spans="2:16" ht="59.2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P1" s="41"/>
    </row>
    <row r="4" spans="2:5" ht="15" customHeight="1">
      <c r="B4" s="107" t="e">
        <f>#VALUE!</f>
        <v>#VALUE!</v>
      </c>
      <c r="C4" s="108"/>
      <c r="D4" s="25"/>
      <c r="E4" s="29"/>
    </row>
    <row r="5" ht="15" customHeight="1">
      <c r="E5" s="30"/>
    </row>
    <row r="6" spans="2:9" ht="15" customHeight="1">
      <c r="B6" s="40" t="s">
        <v>10</v>
      </c>
      <c r="C6" s="41"/>
      <c r="E6" s="31"/>
      <c r="F6" s="109">
        <f>IF(ISBLANK(D4),"",IF(D4&gt;D8,B4,B8))</f>
      </c>
      <c r="G6" s="108"/>
      <c r="H6" s="25"/>
      <c r="I6" s="29"/>
    </row>
    <row r="7" spans="5:9" ht="15" customHeight="1">
      <c r="E7" s="31"/>
      <c r="I7" s="30"/>
    </row>
    <row r="8" spans="2:9" ht="15" customHeight="1">
      <c r="B8" s="107" t="e">
        <f>#VALUE!</f>
        <v>#VALUE!</v>
      </c>
      <c r="C8" s="108"/>
      <c r="D8" s="25"/>
      <c r="E8" s="32"/>
      <c r="I8" s="31"/>
    </row>
    <row r="9" ht="15" customHeight="1">
      <c r="I9" s="31"/>
    </row>
    <row r="10" spans="7:13" ht="15" customHeight="1">
      <c r="G10" s="40" t="s">
        <v>10</v>
      </c>
      <c r="H10" s="41"/>
      <c r="I10" s="31"/>
      <c r="J10" s="109">
        <f>IF(ISBLANK(H6),"",IF(H6&gt;H14,F6,F14))</f>
      </c>
      <c r="K10" s="107"/>
      <c r="L10" s="25"/>
      <c r="M10" s="29"/>
    </row>
    <row r="11" spans="9:13" ht="15" customHeight="1">
      <c r="I11" s="31"/>
      <c r="M11" s="30"/>
    </row>
    <row r="12" spans="2:13" ht="15" customHeight="1">
      <c r="B12" s="107" t="e">
        <f>#VALUE!</f>
        <v>#VALUE!</v>
      </c>
      <c r="C12" s="108"/>
      <c r="D12" s="25"/>
      <c r="E12" s="29"/>
      <c r="I12" s="31"/>
      <c r="M12" s="31"/>
    </row>
    <row r="13" spans="5:13" ht="15" customHeight="1">
      <c r="E13" s="30"/>
      <c r="I13" s="31"/>
      <c r="M13" s="31"/>
    </row>
    <row r="14" spans="2:13" ht="15" customHeight="1">
      <c r="B14" s="40" t="s">
        <v>10</v>
      </c>
      <c r="C14" s="41"/>
      <c r="E14" s="31"/>
      <c r="F14" s="109">
        <f>IF(ISBLANK(D12),"",IF(D12&gt;D16,B12,B16))</f>
      </c>
      <c r="G14" s="108"/>
      <c r="H14" s="25"/>
      <c r="I14" s="32"/>
      <c r="M14" s="31"/>
    </row>
    <row r="15" spans="5:13" ht="15" customHeight="1">
      <c r="E15" s="31"/>
      <c r="M15" s="31"/>
    </row>
    <row r="16" spans="2:13" ht="15" customHeight="1">
      <c r="B16" s="107" t="e">
        <f>#VALUE!</f>
        <v>#VALUE!</v>
      </c>
      <c r="C16" s="108"/>
      <c r="D16" s="25"/>
      <c r="E16" s="32"/>
      <c r="M16" s="31"/>
    </row>
    <row r="17" ht="15" customHeight="1">
      <c r="M17" s="31"/>
    </row>
    <row r="18" spans="11:17" ht="15" customHeight="1">
      <c r="K18" s="40" t="s">
        <v>10</v>
      </c>
      <c r="L18" s="41"/>
      <c r="M18" s="31"/>
      <c r="N18" s="109">
        <f>IF(ISBLANK(L10),"",IF(L10&gt;L26,J10,J26))</f>
      </c>
      <c r="O18" s="107"/>
      <c r="P18" s="25"/>
      <c r="Q18" s="29"/>
    </row>
    <row r="19" spans="13:17" ht="15" customHeight="1">
      <c r="M19" s="31"/>
      <c r="P19" s="34"/>
      <c r="Q19" s="30"/>
    </row>
    <row r="20" spans="2:17" ht="15" customHeight="1">
      <c r="B20" s="107" t="e">
        <f>#VALUE!</f>
        <v>#VALUE!</v>
      </c>
      <c r="C20" s="108"/>
      <c r="D20" s="25"/>
      <c r="E20" s="29"/>
      <c r="M20" s="31"/>
      <c r="P20" s="33"/>
      <c r="Q20" s="31"/>
    </row>
    <row r="21" spans="5:17" ht="15" customHeight="1">
      <c r="E21" s="30"/>
      <c r="M21" s="31"/>
      <c r="P21" s="33"/>
      <c r="Q21" s="31"/>
    </row>
    <row r="22" spans="2:17" ht="15" customHeight="1">
      <c r="B22" s="40" t="s">
        <v>10</v>
      </c>
      <c r="C22" s="41"/>
      <c r="E22" s="31"/>
      <c r="F22" s="109">
        <f>IF(ISBLANK(D20),"",IF(D20&gt;D24,B20,B24))</f>
      </c>
      <c r="G22" s="108"/>
      <c r="H22" s="25"/>
      <c r="I22" s="29"/>
      <c r="M22" s="31"/>
      <c r="P22" s="33"/>
      <c r="Q22" s="31"/>
    </row>
    <row r="23" spans="3:17" ht="15" customHeight="1">
      <c r="C23" s="41"/>
      <c r="E23" s="31"/>
      <c r="I23" s="30"/>
      <c r="M23" s="31"/>
      <c r="P23" s="33"/>
      <c r="Q23" s="31"/>
    </row>
    <row r="24" spans="2:17" ht="15" customHeight="1">
      <c r="B24" s="107" t="e">
        <f>#VALUE!</f>
        <v>#VALUE!</v>
      </c>
      <c r="C24" s="108"/>
      <c r="D24" s="25"/>
      <c r="E24" s="32"/>
      <c r="I24" s="31"/>
      <c r="M24" s="31"/>
      <c r="P24" s="33"/>
      <c r="Q24" s="31"/>
    </row>
    <row r="25" spans="3:17" ht="15" customHeight="1">
      <c r="C25" s="41"/>
      <c r="I25" s="31"/>
      <c r="M25" s="31"/>
      <c r="P25" s="33"/>
      <c r="Q25" s="31"/>
    </row>
    <row r="26" spans="3:17" ht="15" customHeight="1">
      <c r="C26" s="41"/>
      <c r="G26" s="40" t="s">
        <v>10</v>
      </c>
      <c r="H26" s="41"/>
      <c r="I26" s="31"/>
      <c r="J26" s="109">
        <f>IF(ISBLANK(H22),"",IF(H22&gt;H30,F22,F30))</f>
      </c>
      <c r="K26" s="108"/>
      <c r="L26" s="25"/>
      <c r="M26" s="32"/>
      <c r="P26" s="33"/>
      <c r="Q26" s="31"/>
    </row>
    <row r="27" spans="3:17" ht="15" customHeight="1">
      <c r="C27" s="41"/>
      <c r="I27" s="31"/>
      <c r="P27" s="33"/>
      <c r="Q27" s="31"/>
    </row>
    <row r="28" spans="2:17" ht="15" customHeight="1">
      <c r="B28" s="107" t="e">
        <f>#VALUE!</f>
        <v>#VALUE!</v>
      </c>
      <c r="C28" s="108"/>
      <c r="D28" s="25"/>
      <c r="E28" s="29"/>
      <c r="I28" s="31"/>
      <c r="P28" s="33"/>
      <c r="Q28" s="31"/>
    </row>
    <row r="29" spans="3:17" ht="15" customHeight="1">
      <c r="C29" s="41"/>
      <c r="E29" s="30"/>
      <c r="I29" s="31"/>
      <c r="P29" s="33"/>
      <c r="Q29" s="31"/>
    </row>
    <row r="30" spans="2:17" ht="15" customHeight="1">
      <c r="B30" s="40" t="s">
        <v>10</v>
      </c>
      <c r="C30" s="41"/>
      <c r="E30" s="31"/>
      <c r="F30" s="109">
        <f>IF(ISBLANK(D28),"",IF(D28&gt;D32,B28,B32))</f>
      </c>
      <c r="G30" s="108"/>
      <c r="H30" s="25"/>
      <c r="I30" s="32"/>
      <c r="P30" s="33"/>
      <c r="Q30" s="31"/>
    </row>
    <row r="31" spans="5:17" ht="15" customHeight="1">
      <c r="E31" s="31"/>
      <c r="P31" s="33"/>
      <c r="Q31" s="31"/>
    </row>
    <row r="32" spans="2:17" ht="15" customHeight="1">
      <c r="B32" s="107" t="e">
        <f>#VALUE!</f>
        <v>#VALUE!</v>
      </c>
      <c r="C32" s="108"/>
      <c r="D32" s="25"/>
      <c r="E32" s="32"/>
      <c r="P32" s="33"/>
      <c r="Q32" s="31"/>
    </row>
    <row r="33" spans="16:17" ht="15" customHeight="1">
      <c r="P33" s="33"/>
      <c r="Q33" s="31"/>
    </row>
    <row r="34" spans="15:21" ht="15" customHeight="1">
      <c r="O34" s="40" t="s">
        <v>10</v>
      </c>
      <c r="P34" s="41"/>
      <c r="Q34" s="31"/>
      <c r="R34" s="109">
        <f>IF(ISBLANK(P18),"",IF(P18&gt;P50,N18,N50))</f>
      </c>
      <c r="S34" s="107"/>
      <c r="T34" s="25"/>
      <c r="U34" s="29"/>
    </row>
    <row r="35" spans="16:21" ht="15" customHeight="1">
      <c r="P35" s="33"/>
      <c r="Q35" s="31"/>
      <c r="T35" s="34"/>
      <c r="U35" s="30"/>
    </row>
    <row r="36" spans="2:21" ht="15" customHeight="1">
      <c r="B36" s="107" t="e">
        <f>#VALUE!</f>
        <v>#VALUE!</v>
      </c>
      <c r="C36" s="108"/>
      <c r="D36" s="25"/>
      <c r="E36" s="29"/>
      <c r="P36" s="33"/>
      <c r="Q36" s="31"/>
      <c r="T36" s="33"/>
      <c r="U36" s="31"/>
    </row>
    <row r="37" spans="5:21" ht="15" customHeight="1">
      <c r="E37" s="30"/>
      <c r="P37" s="33"/>
      <c r="Q37" s="31"/>
      <c r="T37" s="33"/>
      <c r="U37" s="31"/>
    </row>
    <row r="38" spans="2:21" ht="15" customHeight="1">
      <c r="B38" s="40" t="s">
        <v>10</v>
      </c>
      <c r="C38" s="41"/>
      <c r="E38" s="31"/>
      <c r="F38" s="109">
        <f>IF(ISBLANK(D36),"",IF(D36&gt;D40,B36,B40))</f>
      </c>
      <c r="G38" s="108"/>
      <c r="H38" s="25"/>
      <c r="I38" s="29"/>
      <c r="P38" s="33"/>
      <c r="Q38" s="31"/>
      <c r="T38" s="33"/>
      <c r="U38" s="31"/>
    </row>
    <row r="39" spans="5:21" ht="15" customHeight="1">
      <c r="E39" s="31"/>
      <c r="I39" s="30"/>
      <c r="P39" s="33"/>
      <c r="Q39" s="31"/>
      <c r="T39" s="33"/>
      <c r="U39" s="31"/>
    </row>
    <row r="40" spans="2:21" ht="15" customHeight="1">
      <c r="B40" s="107" t="e">
        <f>#VALUE!</f>
        <v>#VALUE!</v>
      </c>
      <c r="C40" s="108"/>
      <c r="D40" s="25"/>
      <c r="E40" s="32"/>
      <c r="I40" s="31"/>
      <c r="P40" s="33"/>
      <c r="Q40" s="31"/>
      <c r="T40" s="33"/>
      <c r="U40" s="31"/>
    </row>
    <row r="41" spans="9:21" ht="15" customHeight="1">
      <c r="I41" s="31"/>
      <c r="P41" s="33"/>
      <c r="Q41" s="31"/>
      <c r="T41" s="33"/>
      <c r="U41" s="31"/>
    </row>
    <row r="42" spans="7:21" ht="15" customHeight="1">
      <c r="G42" s="40" t="s">
        <v>10</v>
      </c>
      <c r="H42" s="41"/>
      <c r="I42" s="31"/>
      <c r="J42" s="109">
        <f>IF(ISBLANK(H38),"",IF(H38&gt;H46,F38,F46))</f>
      </c>
      <c r="K42" s="107"/>
      <c r="L42" s="25"/>
      <c r="M42" s="29"/>
      <c r="P42" s="33"/>
      <c r="Q42" s="31"/>
      <c r="T42" s="33"/>
      <c r="U42" s="31"/>
    </row>
    <row r="43" spans="9:21" ht="15" customHeight="1">
      <c r="I43" s="31"/>
      <c r="M43" s="30"/>
      <c r="P43" s="33"/>
      <c r="Q43" s="31"/>
      <c r="T43" s="33"/>
      <c r="U43" s="31"/>
    </row>
    <row r="44" spans="2:21" ht="15" customHeight="1">
      <c r="B44" s="107" t="e">
        <f>#VALUE!</f>
        <v>#VALUE!</v>
      </c>
      <c r="C44" s="108"/>
      <c r="D44" s="25"/>
      <c r="E44" s="29"/>
      <c r="I44" s="31"/>
      <c r="M44" s="31"/>
      <c r="P44" s="33"/>
      <c r="Q44" s="31"/>
      <c r="T44" s="33"/>
      <c r="U44" s="31"/>
    </row>
    <row r="45" spans="5:21" ht="15" customHeight="1">
      <c r="E45" s="30"/>
      <c r="I45" s="31"/>
      <c r="M45" s="31"/>
      <c r="P45" s="33"/>
      <c r="Q45" s="31"/>
      <c r="T45" s="33"/>
      <c r="U45" s="31"/>
    </row>
    <row r="46" spans="2:21" ht="15" customHeight="1">
      <c r="B46" s="40" t="s">
        <v>10</v>
      </c>
      <c r="C46" s="41"/>
      <c r="E46" s="31"/>
      <c r="F46" s="109">
        <f>IF(ISBLANK(D44),"",IF(D44&gt;D48,B44,B48))</f>
      </c>
      <c r="G46" s="108"/>
      <c r="H46" s="25"/>
      <c r="I46" s="32"/>
      <c r="M46" s="31"/>
      <c r="P46" s="33"/>
      <c r="Q46" s="31"/>
      <c r="T46" s="33"/>
      <c r="U46" s="31"/>
    </row>
    <row r="47" spans="5:21" ht="15" customHeight="1">
      <c r="E47" s="31"/>
      <c r="M47" s="31"/>
      <c r="P47" s="33"/>
      <c r="Q47" s="31"/>
      <c r="T47" s="33"/>
      <c r="U47" s="31"/>
    </row>
    <row r="48" spans="2:21" ht="15" customHeight="1">
      <c r="B48" s="107" t="e">
        <f>#VALUE!</f>
        <v>#VALUE!</v>
      </c>
      <c r="C48" s="108"/>
      <c r="D48" s="25"/>
      <c r="E48" s="32"/>
      <c r="M48" s="31"/>
      <c r="P48" s="33"/>
      <c r="Q48" s="31"/>
      <c r="T48" s="33"/>
      <c r="U48" s="31"/>
    </row>
    <row r="49" spans="13:21" ht="15" customHeight="1">
      <c r="M49" s="31"/>
      <c r="P49" s="33"/>
      <c r="Q49" s="31"/>
      <c r="T49" s="33"/>
      <c r="U49" s="31"/>
    </row>
    <row r="50" spans="11:21" ht="15" customHeight="1">
      <c r="K50" s="40" t="s">
        <v>10</v>
      </c>
      <c r="L50" s="41"/>
      <c r="M50" s="31"/>
      <c r="N50" s="109">
        <f>IF(ISBLANK(L42),"",IF(L42&gt;L58,J42,J58))</f>
      </c>
      <c r="O50" s="107"/>
      <c r="P50" s="25"/>
      <c r="Q50" s="32"/>
      <c r="T50" s="41"/>
      <c r="U50" s="31"/>
    </row>
    <row r="51" spans="13:21" ht="15" customHeight="1">
      <c r="M51" s="31"/>
      <c r="U51" s="31"/>
    </row>
    <row r="52" spans="2:21" ht="15" customHeight="1">
      <c r="B52" s="107" t="e">
        <f>#VALUE!</f>
        <v>#VALUE!</v>
      </c>
      <c r="C52" s="108"/>
      <c r="D52" s="25"/>
      <c r="E52" s="29"/>
      <c r="M52" s="31"/>
      <c r="U52" s="31"/>
    </row>
    <row r="53" spans="5:21" ht="15" customHeight="1">
      <c r="E53" s="30"/>
      <c r="M53" s="31"/>
      <c r="U53" s="31"/>
    </row>
    <row r="54" spans="2:21" ht="15" customHeight="1">
      <c r="B54" s="40" t="s">
        <v>10</v>
      </c>
      <c r="C54" s="41"/>
      <c r="E54" s="31"/>
      <c r="F54" s="109">
        <f>IF(ISBLANK(D52),"",IF(D52&gt;D56,B52,B56))</f>
      </c>
      <c r="G54" s="108"/>
      <c r="H54" s="25"/>
      <c r="I54" s="29"/>
      <c r="M54" s="31"/>
      <c r="U54" s="31"/>
    </row>
    <row r="55" spans="5:21" ht="15" customHeight="1">
      <c r="E55" s="31"/>
      <c r="I55" s="30"/>
      <c r="M55" s="31"/>
      <c r="U55" s="31"/>
    </row>
    <row r="56" spans="2:21" ht="15" customHeight="1">
      <c r="B56" s="107" t="e">
        <f>#VALUE!</f>
        <v>#VALUE!</v>
      </c>
      <c r="C56" s="108"/>
      <c r="D56" s="25"/>
      <c r="E56" s="32"/>
      <c r="I56" s="31"/>
      <c r="M56" s="31"/>
      <c r="U56" s="31"/>
    </row>
    <row r="57" spans="9:21" ht="15" customHeight="1">
      <c r="I57" s="31"/>
      <c r="M57" s="31"/>
      <c r="U57" s="31"/>
    </row>
    <row r="58" spans="7:21" ht="15" customHeight="1">
      <c r="G58" s="40" t="s">
        <v>10</v>
      </c>
      <c r="H58" s="41"/>
      <c r="I58" s="31"/>
      <c r="J58" s="109">
        <f>IF(ISBLANK(H54),"",IF(H54&gt;H62,F54,F62))</f>
      </c>
      <c r="K58" s="108"/>
      <c r="L58" s="25"/>
      <c r="M58" s="32"/>
      <c r="U58" s="31"/>
    </row>
    <row r="59" spans="9:21" ht="15" customHeight="1">
      <c r="I59" s="31"/>
      <c r="U59" s="31"/>
    </row>
    <row r="60" spans="2:21" ht="15" customHeight="1">
      <c r="B60" s="107" t="e">
        <f>#VALUE!</f>
        <v>#VALUE!</v>
      </c>
      <c r="C60" s="108"/>
      <c r="D60" s="25"/>
      <c r="E60" s="29"/>
      <c r="I60" s="31"/>
      <c r="U60" s="31"/>
    </row>
    <row r="61" spans="5:21" ht="15" customHeight="1">
      <c r="E61" s="30"/>
      <c r="I61" s="31"/>
      <c r="U61" s="31"/>
    </row>
    <row r="62" spans="2:21" ht="15" customHeight="1">
      <c r="B62" s="40" t="s">
        <v>10</v>
      </c>
      <c r="C62" s="41"/>
      <c r="E62" s="31"/>
      <c r="F62" s="109">
        <f>IF(ISBLANK(D60),"",IF(D60&gt;D64,B60,B64))</f>
      </c>
      <c r="G62" s="108"/>
      <c r="H62" s="25"/>
      <c r="I62" s="32"/>
      <c r="U62" s="31"/>
    </row>
    <row r="63" spans="3:21" ht="15" customHeight="1">
      <c r="C63" s="41"/>
      <c r="E63" s="31"/>
      <c r="U63" s="31"/>
    </row>
    <row r="64" spans="2:21" ht="15" customHeight="1">
      <c r="B64" s="107" t="e">
        <f>#VALUE!</f>
        <v>#VALUE!</v>
      </c>
      <c r="C64" s="108"/>
      <c r="D64" s="25"/>
      <c r="E64" s="32"/>
      <c r="U64" s="31"/>
    </row>
    <row r="65" ht="15" customHeight="1">
      <c r="U65" s="31"/>
    </row>
    <row r="66" spans="18:23" ht="15" customHeight="1">
      <c r="R66" s="40" t="s">
        <v>10</v>
      </c>
      <c r="S66" s="41"/>
      <c r="U66" s="31"/>
      <c r="V66" s="109">
        <f>IF(ISBLANK(T34),"",IF(T34&gt;T98,R34,R98))</f>
      </c>
      <c r="W66" s="107"/>
    </row>
    <row r="67" ht="15" customHeight="1">
      <c r="U67" s="31"/>
    </row>
    <row r="68" spans="2:21" ht="15" customHeight="1">
      <c r="B68" s="107" t="e">
        <f>#VALUE!</f>
        <v>#VALUE!</v>
      </c>
      <c r="C68" s="108"/>
      <c r="D68" s="25"/>
      <c r="E68" s="29"/>
      <c r="U68" s="31"/>
    </row>
    <row r="69" spans="5:21" ht="15" customHeight="1">
      <c r="E69" s="30"/>
      <c r="U69" s="31"/>
    </row>
    <row r="70" spans="2:21" ht="15" customHeight="1">
      <c r="B70" s="40" t="s">
        <v>10</v>
      </c>
      <c r="C70" s="41"/>
      <c r="E70" s="31"/>
      <c r="F70" s="107">
        <f>IF(ISBLANK(D68),"",IF(D68&gt;D72,B68,B72))</f>
      </c>
      <c r="G70" s="108"/>
      <c r="H70" s="25"/>
      <c r="I70" s="29"/>
      <c r="U70" s="31"/>
    </row>
    <row r="71" spans="5:21" ht="15" customHeight="1">
      <c r="E71" s="31"/>
      <c r="I71" s="30"/>
      <c r="U71" s="31"/>
    </row>
    <row r="72" spans="2:21" ht="15" customHeight="1">
      <c r="B72" s="107" t="e">
        <f>#VALUE!</f>
        <v>#VALUE!</v>
      </c>
      <c r="C72" s="108"/>
      <c r="D72" s="25"/>
      <c r="E72" s="32"/>
      <c r="I72" s="31"/>
      <c r="U72" s="31"/>
    </row>
    <row r="73" spans="9:21" ht="15" customHeight="1">
      <c r="I73" s="31"/>
      <c r="U73" s="31"/>
    </row>
    <row r="74" spans="7:21" ht="15" customHeight="1">
      <c r="G74" s="40" t="s">
        <v>10</v>
      </c>
      <c r="H74" s="41"/>
      <c r="I74" s="31"/>
      <c r="J74" s="109">
        <f>IF(ISBLANK(H70),"",IF(H70&gt;H78,F70,F78))</f>
      </c>
      <c r="K74" s="107"/>
      <c r="L74" s="25"/>
      <c r="M74" s="29"/>
      <c r="U74" s="31"/>
    </row>
    <row r="75" spans="9:21" ht="15" customHeight="1">
      <c r="I75" s="31"/>
      <c r="M75" s="30"/>
      <c r="U75" s="31"/>
    </row>
    <row r="76" spans="2:21" ht="15" customHeight="1">
      <c r="B76" s="107" t="e">
        <f>#VALUE!</f>
        <v>#VALUE!</v>
      </c>
      <c r="C76" s="108"/>
      <c r="D76" s="25"/>
      <c r="E76" s="29"/>
      <c r="I76" s="31"/>
      <c r="M76" s="31"/>
      <c r="U76" s="31"/>
    </row>
    <row r="77" spans="5:21" ht="15" customHeight="1">
      <c r="E77" s="30"/>
      <c r="F77" s="33"/>
      <c r="I77" s="31"/>
      <c r="M77" s="31"/>
      <c r="U77" s="31"/>
    </row>
    <row r="78" spans="2:21" ht="15" customHeight="1">
      <c r="B78" s="40" t="s">
        <v>10</v>
      </c>
      <c r="C78" s="41"/>
      <c r="E78" s="31"/>
      <c r="F78" s="107">
        <f>IF(ISBLANK(D76),"",IF(D76&gt;D80,B76,B80))</f>
      </c>
      <c r="G78" s="108"/>
      <c r="H78" s="25"/>
      <c r="I78" s="32"/>
      <c r="M78" s="31"/>
      <c r="U78" s="31"/>
    </row>
    <row r="79" spans="5:21" ht="15" customHeight="1">
      <c r="E79" s="31"/>
      <c r="M79" s="31"/>
      <c r="U79" s="31"/>
    </row>
    <row r="80" spans="2:21" ht="15" customHeight="1">
      <c r="B80" s="107" t="e">
        <f>#VALUE!</f>
        <v>#VALUE!</v>
      </c>
      <c r="C80" s="108"/>
      <c r="D80" s="25"/>
      <c r="E80" s="32"/>
      <c r="M80" s="31"/>
      <c r="U80" s="31"/>
    </row>
    <row r="81" spans="13:21" ht="15" customHeight="1">
      <c r="M81" s="31"/>
      <c r="U81" s="31"/>
    </row>
    <row r="82" spans="11:21" ht="15" customHeight="1">
      <c r="K82" s="40" t="s">
        <v>10</v>
      </c>
      <c r="L82" s="41"/>
      <c r="M82" s="31"/>
      <c r="N82" s="109">
        <f>IF(ISBLANK(L74),"",IF(L74&gt;L90,J74,J90))</f>
      </c>
      <c r="O82" s="107"/>
      <c r="P82" s="25"/>
      <c r="Q82" s="29"/>
      <c r="U82" s="31"/>
    </row>
    <row r="83" spans="13:21" ht="15" customHeight="1">
      <c r="M83" s="31"/>
      <c r="P83" s="34"/>
      <c r="Q83" s="30"/>
      <c r="T83" s="33"/>
      <c r="U83" s="31"/>
    </row>
    <row r="84" spans="2:21" ht="15" customHeight="1">
      <c r="B84" s="107" t="e">
        <f>#VALUE!</f>
        <v>#VALUE!</v>
      </c>
      <c r="C84" s="108"/>
      <c r="D84" s="25"/>
      <c r="E84" s="29"/>
      <c r="M84" s="31"/>
      <c r="P84" s="33"/>
      <c r="Q84" s="31"/>
      <c r="T84" s="33"/>
      <c r="U84" s="31"/>
    </row>
    <row r="85" spans="5:21" ht="15" customHeight="1">
      <c r="E85" s="30"/>
      <c r="M85" s="31"/>
      <c r="P85" s="33"/>
      <c r="Q85" s="31"/>
      <c r="T85" s="33"/>
      <c r="U85" s="31"/>
    </row>
    <row r="86" spans="2:21" ht="15" customHeight="1">
      <c r="B86" s="40" t="s">
        <v>10</v>
      </c>
      <c r="C86" s="41"/>
      <c r="E86" s="31"/>
      <c r="F86" s="109">
        <f>IF(ISBLANK(D84),"",IF(D84&gt;D88,B84,B88))</f>
      </c>
      <c r="G86" s="108"/>
      <c r="H86" s="25"/>
      <c r="I86" s="29"/>
      <c r="M86" s="31"/>
      <c r="P86" s="33"/>
      <c r="Q86" s="31"/>
      <c r="T86" s="33"/>
      <c r="U86" s="31"/>
    </row>
    <row r="87" spans="3:21" ht="15" customHeight="1">
      <c r="C87" s="41"/>
      <c r="E87" s="31"/>
      <c r="I87" s="30"/>
      <c r="M87" s="31"/>
      <c r="P87" s="33"/>
      <c r="Q87" s="31"/>
      <c r="T87" s="33"/>
      <c r="U87" s="31"/>
    </row>
    <row r="88" spans="2:21" ht="15" customHeight="1">
      <c r="B88" s="107" t="e">
        <f>#VALUE!</f>
        <v>#VALUE!</v>
      </c>
      <c r="C88" s="108"/>
      <c r="D88" s="25"/>
      <c r="E88" s="32"/>
      <c r="I88" s="31"/>
      <c r="M88" s="31"/>
      <c r="P88" s="33"/>
      <c r="Q88" s="31"/>
      <c r="T88" s="33"/>
      <c r="U88" s="31"/>
    </row>
    <row r="89" spans="3:21" ht="15" customHeight="1">
      <c r="C89" s="41"/>
      <c r="I89" s="31"/>
      <c r="M89" s="31"/>
      <c r="P89" s="33"/>
      <c r="Q89" s="31"/>
      <c r="T89" s="33"/>
      <c r="U89" s="31"/>
    </row>
    <row r="90" spans="3:21" ht="15" customHeight="1">
      <c r="C90" s="41"/>
      <c r="G90" s="40" t="s">
        <v>10</v>
      </c>
      <c r="H90" s="41"/>
      <c r="I90" s="31"/>
      <c r="J90" s="109">
        <f>IF(ISBLANK(H86),"",IF(H86&gt;H94,F86,F94))</f>
      </c>
      <c r="K90" s="108"/>
      <c r="L90" s="25"/>
      <c r="M90" s="32"/>
      <c r="P90" s="33"/>
      <c r="Q90" s="31"/>
      <c r="T90" s="33"/>
      <c r="U90" s="31"/>
    </row>
    <row r="91" spans="3:21" ht="15" customHeight="1">
      <c r="C91" s="41"/>
      <c r="I91" s="31"/>
      <c r="P91" s="33"/>
      <c r="Q91" s="31"/>
      <c r="T91" s="33"/>
      <c r="U91" s="31"/>
    </row>
    <row r="92" spans="2:21" ht="15" customHeight="1">
      <c r="B92" s="107" t="e">
        <f>#VALUE!</f>
        <v>#VALUE!</v>
      </c>
      <c r="C92" s="108"/>
      <c r="D92" s="25"/>
      <c r="E92" s="29"/>
      <c r="I92" s="31"/>
      <c r="P92" s="33"/>
      <c r="Q92" s="31"/>
      <c r="T92" s="33"/>
      <c r="U92" s="31"/>
    </row>
    <row r="93" spans="3:21" ht="15" customHeight="1">
      <c r="C93" s="41"/>
      <c r="E93" s="30"/>
      <c r="I93" s="31"/>
      <c r="P93" s="33"/>
      <c r="Q93" s="31"/>
      <c r="T93" s="33"/>
      <c r="U93" s="31"/>
    </row>
    <row r="94" spans="2:21" ht="15" customHeight="1">
      <c r="B94" s="40" t="s">
        <v>10</v>
      </c>
      <c r="C94" s="41"/>
      <c r="E94" s="31"/>
      <c r="F94" s="109">
        <f>IF(ISBLANK(D92),"",IF(D92&gt;D96,B92,B96))</f>
      </c>
      <c r="G94" s="108"/>
      <c r="H94" s="25"/>
      <c r="I94" s="32"/>
      <c r="P94" s="33"/>
      <c r="Q94" s="31"/>
      <c r="T94" s="33"/>
      <c r="U94" s="31"/>
    </row>
    <row r="95" spans="5:21" ht="15" customHeight="1">
      <c r="E95" s="31"/>
      <c r="P95" s="33"/>
      <c r="Q95" s="31"/>
      <c r="T95" s="33"/>
      <c r="U95" s="31"/>
    </row>
    <row r="96" spans="2:21" ht="15" customHeight="1">
      <c r="B96" s="107" t="e">
        <f>#VALUE!</f>
        <v>#VALUE!</v>
      </c>
      <c r="C96" s="108"/>
      <c r="D96" s="25"/>
      <c r="E96" s="32"/>
      <c r="P96" s="33"/>
      <c r="Q96" s="31"/>
      <c r="T96" s="33"/>
      <c r="U96" s="31"/>
    </row>
    <row r="97" spans="16:21" ht="15" customHeight="1">
      <c r="P97" s="33"/>
      <c r="Q97" s="31"/>
      <c r="T97" s="33"/>
      <c r="U97" s="31"/>
    </row>
    <row r="98" spans="15:21" ht="15" customHeight="1">
      <c r="O98" s="40" t="s">
        <v>10</v>
      </c>
      <c r="P98" s="41"/>
      <c r="Q98" s="31"/>
      <c r="R98" s="109">
        <f>IF(ISBLANK(P82),"",IF(P82&gt;P114,N82,N114))</f>
      </c>
      <c r="S98" s="107"/>
      <c r="T98" s="25"/>
      <c r="U98" s="32"/>
    </row>
    <row r="99" spans="16:17" ht="15" customHeight="1">
      <c r="P99" s="33"/>
      <c r="Q99" s="31"/>
    </row>
    <row r="100" spans="2:17" ht="15" customHeight="1">
      <c r="B100" s="107" t="e">
        <f>#VALUE!</f>
        <v>#VALUE!</v>
      </c>
      <c r="C100" s="108"/>
      <c r="D100" s="25"/>
      <c r="E100" s="29"/>
      <c r="P100" s="33"/>
      <c r="Q100" s="31"/>
    </row>
    <row r="101" spans="5:17" ht="15" customHeight="1">
      <c r="E101" s="30"/>
      <c r="P101" s="33"/>
      <c r="Q101" s="31"/>
    </row>
    <row r="102" spans="2:17" ht="15" customHeight="1">
      <c r="B102" s="40" t="s">
        <v>10</v>
      </c>
      <c r="C102" s="41"/>
      <c r="E102" s="31"/>
      <c r="F102" s="109">
        <f>IF(ISBLANK(D100),"",IF(D100&gt;D104,B100,B104))</f>
      </c>
      <c r="G102" s="108"/>
      <c r="H102" s="25"/>
      <c r="I102" s="29"/>
      <c r="P102" s="33"/>
      <c r="Q102" s="31"/>
    </row>
    <row r="103" spans="5:17" ht="15" customHeight="1">
      <c r="E103" s="31"/>
      <c r="I103" s="30"/>
      <c r="P103" s="33"/>
      <c r="Q103" s="31"/>
    </row>
    <row r="104" spans="2:17" ht="15" customHeight="1">
      <c r="B104" s="107" t="e">
        <f>#VALUE!</f>
        <v>#VALUE!</v>
      </c>
      <c r="C104" s="108"/>
      <c r="D104" s="25"/>
      <c r="E104" s="32"/>
      <c r="I104" s="31"/>
      <c r="P104" s="33"/>
      <c r="Q104" s="31"/>
    </row>
    <row r="105" spans="9:17" ht="15" customHeight="1">
      <c r="I105" s="31"/>
      <c r="P105" s="33"/>
      <c r="Q105" s="31"/>
    </row>
    <row r="106" spans="7:17" ht="15" customHeight="1">
      <c r="G106" s="40" t="s">
        <v>10</v>
      </c>
      <c r="H106" s="41"/>
      <c r="I106" s="31"/>
      <c r="J106" s="109">
        <f>IF(ISBLANK(H102),"",IF(H102&gt;H110,F102,F110))</f>
      </c>
      <c r="K106" s="107"/>
      <c r="L106" s="25"/>
      <c r="M106" s="29"/>
      <c r="P106" s="33"/>
      <c r="Q106" s="31"/>
    </row>
    <row r="107" spans="9:17" ht="15" customHeight="1">
      <c r="I107" s="31"/>
      <c r="M107" s="30"/>
      <c r="P107" s="33"/>
      <c r="Q107" s="31"/>
    </row>
    <row r="108" spans="2:17" ht="15" customHeight="1">
      <c r="B108" s="107" t="e">
        <f>#VALUE!</f>
        <v>#VALUE!</v>
      </c>
      <c r="C108" s="108"/>
      <c r="D108" s="25"/>
      <c r="E108" s="29"/>
      <c r="I108" s="31"/>
      <c r="M108" s="31"/>
      <c r="P108" s="33"/>
      <c r="Q108" s="31"/>
    </row>
    <row r="109" spans="5:17" ht="15" customHeight="1">
      <c r="E109" s="30"/>
      <c r="I109" s="31"/>
      <c r="M109" s="31"/>
      <c r="P109" s="33"/>
      <c r="Q109" s="31"/>
    </row>
    <row r="110" spans="2:17" ht="15" customHeight="1">
      <c r="B110" s="40" t="s">
        <v>10</v>
      </c>
      <c r="C110" s="41"/>
      <c r="E110" s="31"/>
      <c r="F110" s="109">
        <f>IF(ISBLANK(D108),"",IF(D108&gt;D112,B108,B112))</f>
      </c>
      <c r="G110" s="108"/>
      <c r="H110" s="25"/>
      <c r="I110" s="32"/>
      <c r="M110" s="31"/>
      <c r="P110" s="33"/>
      <c r="Q110" s="31"/>
    </row>
    <row r="111" spans="5:17" ht="15" customHeight="1">
      <c r="E111" s="31"/>
      <c r="M111" s="31"/>
      <c r="P111" s="33"/>
      <c r="Q111" s="31"/>
    </row>
    <row r="112" spans="2:17" ht="15" customHeight="1">
      <c r="B112" s="107" t="e">
        <f>#VALUE!</f>
        <v>#VALUE!</v>
      </c>
      <c r="C112" s="108"/>
      <c r="D112" s="25"/>
      <c r="E112" s="32"/>
      <c r="M112" s="31"/>
      <c r="P112" s="33"/>
      <c r="Q112" s="31"/>
    </row>
    <row r="113" spans="13:17" ht="15" customHeight="1">
      <c r="M113" s="31"/>
      <c r="P113" s="33"/>
      <c r="Q113" s="31"/>
    </row>
    <row r="114" spans="11:17" ht="15" customHeight="1">
      <c r="K114" s="40" t="s">
        <v>10</v>
      </c>
      <c r="L114" s="41"/>
      <c r="M114" s="31"/>
      <c r="N114" s="109">
        <f>IF(ISBLANK(L106),"",IF(L106&gt;L122,J106,J122))</f>
      </c>
      <c r="O114" s="107"/>
      <c r="P114" s="25"/>
      <c r="Q114" s="32"/>
    </row>
    <row r="115" ht="15" customHeight="1">
      <c r="M115" s="31"/>
    </row>
    <row r="116" spans="2:13" ht="15" customHeight="1">
      <c r="B116" s="107" t="e">
        <f>#VALUE!</f>
        <v>#VALUE!</v>
      </c>
      <c r="C116" s="108"/>
      <c r="D116" s="25"/>
      <c r="E116" s="29"/>
      <c r="M116" s="31"/>
    </row>
    <row r="117" spans="5:13" ht="15" customHeight="1">
      <c r="E117" s="30"/>
      <c r="M117" s="31"/>
    </row>
    <row r="118" spans="2:13" ht="15" customHeight="1">
      <c r="B118" s="40" t="s">
        <v>10</v>
      </c>
      <c r="C118" s="41"/>
      <c r="E118" s="31"/>
      <c r="F118" s="109">
        <f>IF(ISBLANK(D116),"",IF(D116&gt;D120,B116,B120))</f>
      </c>
      <c r="G118" s="108"/>
      <c r="H118" s="25"/>
      <c r="I118" s="29"/>
      <c r="M118" s="31"/>
    </row>
    <row r="119" spans="5:13" ht="15" customHeight="1">
      <c r="E119" s="31"/>
      <c r="I119" s="30"/>
      <c r="M119" s="31"/>
    </row>
    <row r="120" spans="2:13" ht="15" customHeight="1">
      <c r="B120" s="107" t="e">
        <f>#VALUE!</f>
        <v>#VALUE!</v>
      </c>
      <c r="C120" s="108"/>
      <c r="D120" s="25"/>
      <c r="E120" s="32"/>
      <c r="I120" s="31"/>
      <c r="M120" s="31"/>
    </row>
    <row r="121" spans="9:13" ht="15" customHeight="1">
      <c r="I121" s="31"/>
      <c r="M121" s="31"/>
    </row>
    <row r="122" spans="7:13" ht="15" customHeight="1">
      <c r="G122" s="40" t="s">
        <v>10</v>
      </c>
      <c r="H122" s="41"/>
      <c r="I122" s="31"/>
      <c r="J122" s="109">
        <f>IF(ISBLANK(H118),"",IF(H118&gt;H126,F118,F126))</f>
      </c>
      <c r="K122" s="108"/>
      <c r="L122" s="25"/>
      <c r="M122" s="32"/>
    </row>
    <row r="123" ht="15" customHeight="1">
      <c r="I123" s="31"/>
    </row>
    <row r="124" spans="2:9" ht="15" customHeight="1">
      <c r="B124" s="107" t="e">
        <f>#VALUE!</f>
        <v>#VALUE!</v>
      </c>
      <c r="C124" s="108"/>
      <c r="D124" s="25"/>
      <c r="E124" s="29"/>
      <c r="I124" s="31"/>
    </row>
    <row r="125" spans="5:9" ht="15" customHeight="1">
      <c r="E125" s="30"/>
      <c r="I125" s="31"/>
    </row>
    <row r="126" spans="2:9" ht="15" customHeight="1">
      <c r="B126" s="40" t="s">
        <v>10</v>
      </c>
      <c r="C126" s="41"/>
      <c r="E126" s="31"/>
      <c r="F126" s="109">
        <f>IF(ISBLANK(D124),"",IF(D124&gt;D128,B124,B128))</f>
      </c>
      <c r="G126" s="108"/>
      <c r="H126" s="25"/>
      <c r="I126" s="32"/>
    </row>
    <row r="127" spans="3:5" ht="15" customHeight="1">
      <c r="C127" s="41"/>
      <c r="E127" s="31"/>
    </row>
    <row r="128" spans="2:5" ht="15" customHeight="1">
      <c r="B128" s="107" t="e">
        <f>#VALUE!</f>
        <v>#VALUE!</v>
      </c>
      <c r="C128" s="108"/>
      <c r="D128" s="25"/>
      <c r="E128" s="32"/>
    </row>
    <row r="132" spans="2:7" ht="15" customHeight="1">
      <c r="B132" s="107">
        <f>IF(ISBLANK(P18),"",IF(P18&gt;P50,N50,N18))</f>
      </c>
      <c r="C132" s="108"/>
      <c r="D132" s="25"/>
      <c r="E132" s="29"/>
      <c r="F132" s="110"/>
      <c r="G132" s="110"/>
    </row>
    <row r="133" ht="15" customHeight="1">
      <c r="E133" s="30"/>
    </row>
    <row r="134" spans="2:7" ht="15" customHeight="1">
      <c r="B134" s="40" t="s">
        <v>10</v>
      </c>
      <c r="C134" s="41"/>
      <c r="E134" s="31"/>
      <c r="F134" s="109">
        <f>IF(ISBLANK(D132),"",IF(D132&gt;D136,B132,B136))</f>
      </c>
      <c r="G134" s="107"/>
    </row>
    <row r="135" ht="15" customHeight="1">
      <c r="E135" s="31"/>
    </row>
    <row r="136" spans="2:5" ht="15" customHeight="1">
      <c r="B136" s="107">
        <f>IF(ISBLANK(P82),"",IF(P82&gt;P114,N114,N82))</f>
      </c>
      <c r="C136" s="108"/>
      <c r="D136" s="25"/>
      <c r="E136" s="32"/>
    </row>
    <row r="148" ht="15" customHeight="1">
      <c r="L148" s="41"/>
    </row>
  </sheetData>
  <sheetProtection/>
  <mergeCells count="68">
    <mergeCell ref="B12:C12"/>
    <mergeCell ref="B1:K1"/>
    <mergeCell ref="B4:C4"/>
    <mergeCell ref="F6:G6"/>
    <mergeCell ref="B8:C8"/>
    <mergeCell ref="J10:K10"/>
    <mergeCell ref="R34:S34"/>
    <mergeCell ref="B36:C36"/>
    <mergeCell ref="F14:G14"/>
    <mergeCell ref="B16:C16"/>
    <mergeCell ref="N18:O18"/>
    <mergeCell ref="B20:C20"/>
    <mergeCell ref="F22:G22"/>
    <mergeCell ref="B24:C24"/>
    <mergeCell ref="B48:C48"/>
    <mergeCell ref="J26:K26"/>
    <mergeCell ref="B28:C28"/>
    <mergeCell ref="F30:G30"/>
    <mergeCell ref="B32:C32"/>
    <mergeCell ref="F38:G38"/>
    <mergeCell ref="B40:C40"/>
    <mergeCell ref="J42:K42"/>
    <mergeCell ref="B44:C44"/>
    <mergeCell ref="F46:G46"/>
    <mergeCell ref="J58:K58"/>
    <mergeCell ref="B116:C116"/>
    <mergeCell ref="F118:G118"/>
    <mergeCell ref="B96:C96"/>
    <mergeCell ref="B60:C60"/>
    <mergeCell ref="B92:C92"/>
    <mergeCell ref="F94:G94"/>
    <mergeCell ref="N50:O50"/>
    <mergeCell ref="B52:C52"/>
    <mergeCell ref="F54:G54"/>
    <mergeCell ref="B56:C56"/>
    <mergeCell ref="J106:K106"/>
    <mergeCell ref="J90:K90"/>
    <mergeCell ref="F62:G62"/>
    <mergeCell ref="B64:C64"/>
    <mergeCell ref="N114:O114"/>
    <mergeCell ref="J74:K74"/>
    <mergeCell ref="B76:C76"/>
    <mergeCell ref="F78:G78"/>
    <mergeCell ref="B80:C80"/>
    <mergeCell ref="N82:O82"/>
    <mergeCell ref="B84:C84"/>
    <mergeCell ref="F86:G86"/>
    <mergeCell ref="B88:C88"/>
    <mergeCell ref="B100:C100"/>
    <mergeCell ref="V66:W66"/>
    <mergeCell ref="B108:C108"/>
    <mergeCell ref="F110:G110"/>
    <mergeCell ref="B112:C112"/>
    <mergeCell ref="B68:C68"/>
    <mergeCell ref="F70:G70"/>
    <mergeCell ref="B72:C72"/>
    <mergeCell ref="R98:S98"/>
    <mergeCell ref="F102:G102"/>
    <mergeCell ref="B104:C104"/>
    <mergeCell ref="B132:C132"/>
    <mergeCell ref="B136:C136"/>
    <mergeCell ref="B120:C120"/>
    <mergeCell ref="J122:K122"/>
    <mergeCell ref="B124:C124"/>
    <mergeCell ref="F126:G126"/>
    <mergeCell ref="B128:C128"/>
    <mergeCell ref="F132:G132"/>
    <mergeCell ref="F134:G1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3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73"/>
  <sheetViews>
    <sheetView zoomScalePageLayoutView="0" workbookViewId="0" topLeftCell="A61">
      <selection activeCell="C63" sqref="C63"/>
    </sheetView>
  </sheetViews>
  <sheetFormatPr defaultColWidth="9.140625" defaultRowHeight="15" customHeight="1"/>
  <cols>
    <col min="1" max="1" width="9.140625" style="27" customWidth="1"/>
    <col min="2" max="16384" width="9.140625" style="26" customWidth="1"/>
  </cols>
  <sheetData>
    <row r="1" spans="2:16" ht="59.2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P1" s="41"/>
    </row>
    <row r="4" spans="2:5" ht="15" customHeight="1">
      <c r="B4" s="107" t="e">
        <f>#VALUE!</f>
        <v>#VALUE!</v>
      </c>
      <c r="C4" s="108"/>
      <c r="D4" s="25"/>
      <c r="E4" s="29"/>
    </row>
    <row r="5" ht="15" customHeight="1">
      <c r="E5" s="30"/>
    </row>
    <row r="6" spans="2:9" ht="15" customHeight="1">
      <c r="B6" s="40" t="s">
        <v>10</v>
      </c>
      <c r="C6" s="41"/>
      <c r="E6" s="31"/>
      <c r="F6" s="109">
        <f>IF(ISBLANK(D4),"",IF(D4&gt;D8,B4,B8))</f>
      </c>
      <c r="G6" s="108"/>
      <c r="H6" s="25"/>
      <c r="I6" s="29"/>
    </row>
    <row r="7" spans="5:9" ht="15" customHeight="1">
      <c r="E7" s="31"/>
      <c r="I7" s="30"/>
    </row>
    <row r="8" spans="2:9" ht="15" customHeight="1">
      <c r="B8" s="107" t="e">
        <f>#VALUE!</f>
        <v>#VALUE!</v>
      </c>
      <c r="C8" s="108"/>
      <c r="D8" s="25"/>
      <c r="E8" s="32"/>
      <c r="I8" s="31"/>
    </row>
    <row r="9" ht="15" customHeight="1">
      <c r="I9" s="31"/>
    </row>
    <row r="10" spans="7:13" ht="15" customHeight="1">
      <c r="G10" s="40" t="s">
        <v>10</v>
      </c>
      <c r="H10" s="41"/>
      <c r="I10" s="31"/>
      <c r="J10" s="109">
        <f>IF(ISBLANK(H6),"",IF(H6&gt;H14,F6,F14))</f>
      </c>
      <c r="K10" s="107"/>
      <c r="L10" s="25"/>
      <c r="M10" s="29"/>
    </row>
    <row r="11" spans="9:13" ht="15" customHeight="1">
      <c r="I11" s="31"/>
      <c r="M11" s="30"/>
    </row>
    <row r="12" spans="2:13" ht="15" customHeight="1">
      <c r="B12" s="107" t="e">
        <f>#VALUE!</f>
        <v>#VALUE!</v>
      </c>
      <c r="C12" s="108"/>
      <c r="D12" s="25"/>
      <c r="E12" s="29"/>
      <c r="I12" s="31"/>
      <c r="M12" s="31"/>
    </row>
    <row r="13" spans="5:13" ht="15" customHeight="1">
      <c r="E13" s="30"/>
      <c r="I13" s="31"/>
      <c r="M13" s="31"/>
    </row>
    <row r="14" spans="2:13" ht="15" customHeight="1">
      <c r="B14" s="40" t="s">
        <v>10</v>
      </c>
      <c r="C14" s="41"/>
      <c r="E14" s="31"/>
      <c r="F14" s="109">
        <f>IF(ISBLANK(D12),"",IF(D12&gt;D16,B12,B16))</f>
      </c>
      <c r="G14" s="108"/>
      <c r="H14" s="25"/>
      <c r="I14" s="32"/>
      <c r="M14" s="31"/>
    </row>
    <row r="15" spans="5:13" ht="15" customHeight="1">
      <c r="E15" s="31"/>
      <c r="M15" s="31"/>
    </row>
    <row r="16" spans="2:13" ht="15" customHeight="1">
      <c r="B16" s="107" t="e">
        <f>#VALUE!</f>
        <v>#VALUE!</v>
      </c>
      <c r="C16" s="108"/>
      <c r="D16" s="25"/>
      <c r="E16" s="32"/>
      <c r="M16" s="31"/>
    </row>
    <row r="17" ht="15" customHeight="1">
      <c r="M17" s="31"/>
    </row>
    <row r="18" spans="11:17" ht="15" customHeight="1">
      <c r="K18" s="40" t="s">
        <v>10</v>
      </c>
      <c r="L18" s="41"/>
      <c r="M18" s="31"/>
      <c r="N18" s="109">
        <f>IF(ISBLANK(L10),"",IF(L10&gt;L26,J10,J26))</f>
      </c>
      <c r="O18" s="107"/>
      <c r="P18" s="25"/>
      <c r="Q18" s="29"/>
    </row>
    <row r="19" spans="13:17" ht="15" customHeight="1">
      <c r="M19" s="31"/>
      <c r="P19" s="34"/>
      <c r="Q19" s="30"/>
    </row>
    <row r="20" spans="2:17" ht="15" customHeight="1">
      <c r="B20" s="107" t="e">
        <f>#VALUE!</f>
        <v>#VALUE!</v>
      </c>
      <c r="C20" s="108"/>
      <c r="D20" s="25"/>
      <c r="E20" s="29"/>
      <c r="M20" s="31"/>
      <c r="P20" s="33"/>
      <c r="Q20" s="31"/>
    </row>
    <row r="21" spans="5:17" ht="15" customHeight="1">
      <c r="E21" s="30"/>
      <c r="M21" s="31"/>
      <c r="P21" s="33"/>
      <c r="Q21" s="31"/>
    </row>
    <row r="22" spans="2:17" ht="15" customHeight="1">
      <c r="B22" s="40" t="s">
        <v>10</v>
      </c>
      <c r="C22" s="41"/>
      <c r="E22" s="31"/>
      <c r="F22" s="109">
        <f>IF(ISBLANK(D20),"",IF(D20&gt;D24,B20,B24))</f>
      </c>
      <c r="G22" s="108"/>
      <c r="H22" s="25"/>
      <c r="I22" s="29"/>
      <c r="M22" s="31"/>
      <c r="P22" s="33"/>
      <c r="Q22" s="31"/>
    </row>
    <row r="23" spans="3:17" ht="15" customHeight="1">
      <c r="C23" s="41"/>
      <c r="E23" s="31"/>
      <c r="I23" s="30"/>
      <c r="M23" s="31"/>
      <c r="P23" s="33"/>
      <c r="Q23" s="31"/>
    </row>
    <row r="24" spans="2:17" ht="15" customHeight="1">
      <c r="B24" s="107" t="e">
        <f>#VALUE!</f>
        <v>#VALUE!</v>
      </c>
      <c r="C24" s="108"/>
      <c r="D24" s="25"/>
      <c r="E24" s="32"/>
      <c r="I24" s="31"/>
      <c r="M24" s="31"/>
      <c r="P24" s="33"/>
      <c r="Q24" s="31"/>
    </row>
    <row r="25" spans="3:17" ht="15" customHeight="1">
      <c r="C25" s="41"/>
      <c r="I25" s="31"/>
      <c r="M25" s="31"/>
      <c r="P25" s="33"/>
      <c r="Q25" s="31"/>
    </row>
    <row r="26" spans="3:17" ht="15" customHeight="1">
      <c r="C26" s="41"/>
      <c r="G26" s="40" t="s">
        <v>10</v>
      </c>
      <c r="H26" s="41"/>
      <c r="I26" s="31"/>
      <c r="J26" s="109">
        <f>IF(ISBLANK(H22),"",IF(H22&gt;H30,F22,F30))</f>
      </c>
      <c r="K26" s="108"/>
      <c r="L26" s="25"/>
      <c r="M26" s="32"/>
      <c r="P26" s="33"/>
      <c r="Q26" s="31"/>
    </row>
    <row r="27" spans="3:17" ht="15" customHeight="1">
      <c r="C27" s="41"/>
      <c r="I27" s="31"/>
      <c r="P27" s="33"/>
      <c r="Q27" s="31"/>
    </row>
    <row r="28" spans="2:17" ht="15" customHeight="1">
      <c r="B28" s="107" t="e">
        <f>#VALUE!</f>
        <v>#VALUE!</v>
      </c>
      <c r="C28" s="108"/>
      <c r="D28" s="25"/>
      <c r="E28" s="29"/>
      <c r="I28" s="31"/>
      <c r="P28" s="33"/>
      <c r="Q28" s="31"/>
    </row>
    <row r="29" spans="3:17" ht="15" customHeight="1">
      <c r="C29" s="41"/>
      <c r="E29" s="30"/>
      <c r="I29" s="31"/>
      <c r="P29" s="33"/>
      <c r="Q29" s="31"/>
    </row>
    <row r="30" spans="2:17" ht="15" customHeight="1">
      <c r="B30" s="40" t="s">
        <v>10</v>
      </c>
      <c r="C30" s="41"/>
      <c r="E30" s="31"/>
      <c r="F30" s="109">
        <f>IF(ISBLANK(D28),"",IF(D28&gt;D32,B28,B32))</f>
      </c>
      <c r="G30" s="108"/>
      <c r="H30" s="25"/>
      <c r="I30" s="32"/>
      <c r="P30" s="33"/>
      <c r="Q30" s="31"/>
    </row>
    <row r="31" spans="5:17" ht="15" customHeight="1">
      <c r="E31" s="31"/>
      <c r="P31" s="33"/>
      <c r="Q31" s="31"/>
    </row>
    <row r="32" spans="2:17" ht="15" customHeight="1">
      <c r="B32" s="107" t="e">
        <f>#VALUE!</f>
        <v>#VALUE!</v>
      </c>
      <c r="C32" s="108"/>
      <c r="D32" s="25"/>
      <c r="E32" s="32"/>
      <c r="P32" s="33"/>
      <c r="Q32" s="31"/>
    </row>
    <row r="33" spans="16:17" ht="15" customHeight="1">
      <c r="P33" s="33"/>
      <c r="Q33" s="31"/>
    </row>
    <row r="34" spans="15:21" ht="15" customHeight="1">
      <c r="O34" s="40" t="s">
        <v>10</v>
      </c>
      <c r="P34" s="41"/>
      <c r="Q34" s="31"/>
      <c r="R34" s="109">
        <f>IF(ISBLANK(P18),"",IF(P18&gt;P50,N18,N50))</f>
      </c>
      <c r="S34" s="107"/>
      <c r="T34" s="28"/>
      <c r="U34" s="29"/>
    </row>
    <row r="35" spans="16:21" ht="15" customHeight="1">
      <c r="P35" s="33"/>
      <c r="Q35" s="31"/>
      <c r="T35" s="34"/>
      <c r="U35" s="30"/>
    </row>
    <row r="36" spans="2:21" ht="15" customHeight="1">
      <c r="B36" s="107" t="e">
        <f>#VALUE!</f>
        <v>#VALUE!</v>
      </c>
      <c r="C36" s="108"/>
      <c r="D36" s="25"/>
      <c r="E36" s="29"/>
      <c r="P36" s="33"/>
      <c r="Q36" s="31"/>
      <c r="T36" s="33"/>
      <c r="U36" s="31"/>
    </row>
    <row r="37" spans="5:21" ht="15" customHeight="1">
      <c r="E37" s="30"/>
      <c r="P37" s="33"/>
      <c r="Q37" s="31"/>
      <c r="T37" s="33"/>
      <c r="U37" s="31"/>
    </row>
    <row r="38" spans="2:21" ht="15" customHeight="1">
      <c r="B38" s="40" t="s">
        <v>10</v>
      </c>
      <c r="C38" s="41"/>
      <c r="E38" s="31"/>
      <c r="F38" s="109">
        <f>IF(ISBLANK(D36),"",IF(D36&gt;D40,B36,B40))</f>
      </c>
      <c r="G38" s="108"/>
      <c r="H38" s="25"/>
      <c r="I38" s="29"/>
      <c r="P38" s="33"/>
      <c r="Q38" s="31"/>
      <c r="T38" s="33"/>
      <c r="U38" s="31"/>
    </row>
    <row r="39" spans="5:21" ht="15" customHeight="1">
      <c r="E39" s="31"/>
      <c r="I39" s="30"/>
      <c r="P39" s="33"/>
      <c r="Q39" s="31"/>
      <c r="T39" s="33"/>
      <c r="U39" s="31"/>
    </row>
    <row r="40" spans="2:21" ht="15" customHeight="1">
      <c r="B40" s="107" t="e">
        <f>#VALUE!</f>
        <v>#VALUE!</v>
      </c>
      <c r="C40" s="108"/>
      <c r="D40" s="25"/>
      <c r="E40" s="32"/>
      <c r="I40" s="31"/>
      <c r="P40" s="33"/>
      <c r="Q40" s="31"/>
      <c r="T40" s="33"/>
      <c r="U40" s="31"/>
    </row>
    <row r="41" spans="9:21" ht="15" customHeight="1">
      <c r="I41" s="31"/>
      <c r="P41" s="33"/>
      <c r="Q41" s="31"/>
      <c r="T41" s="33"/>
      <c r="U41" s="31"/>
    </row>
    <row r="42" spans="7:21" ht="15" customHeight="1">
      <c r="G42" s="40" t="s">
        <v>10</v>
      </c>
      <c r="H42" s="41"/>
      <c r="I42" s="31"/>
      <c r="J42" s="109">
        <f>IF(ISBLANK(H38),"",IF(H38&gt;H46,F38,F46))</f>
      </c>
      <c r="K42" s="107"/>
      <c r="L42" s="25"/>
      <c r="M42" s="29"/>
      <c r="P42" s="33"/>
      <c r="Q42" s="31"/>
      <c r="T42" s="33"/>
      <c r="U42" s="31"/>
    </row>
    <row r="43" spans="9:21" ht="15" customHeight="1">
      <c r="I43" s="31"/>
      <c r="M43" s="30"/>
      <c r="P43" s="33"/>
      <c r="Q43" s="31"/>
      <c r="T43" s="33"/>
      <c r="U43" s="31"/>
    </row>
    <row r="44" spans="2:21" ht="15" customHeight="1">
      <c r="B44" s="107" t="e">
        <f>#VALUE!</f>
        <v>#VALUE!</v>
      </c>
      <c r="C44" s="108"/>
      <c r="D44" s="25"/>
      <c r="E44" s="29"/>
      <c r="I44" s="31"/>
      <c r="M44" s="31"/>
      <c r="P44" s="33"/>
      <c r="Q44" s="31"/>
      <c r="T44" s="33"/>
      <c r="U44" s="31"/>
    </row>
    <row r="45" spans="5:21" ht="15" customHeight="1">
      <c r="E45" s="30"/>
      <c r="I45" s="31"/>
      <c r="M45" s="31"/>
      <c r="P45" s="33"/>
      <c r="Q45" s="31"/>
      <c r="T45" s="33"/>
      <c r="U45" s="31"/>
    </row>
    <row r="46" spans="2:21" ht="15" customHeight="1">
      <c r="B46" s="40" t="s">
        <v>10</v>
      </c>
      <c r="C46" s="41"/>
      <c r="E46" s="31"/>
      <c r="F46" s="109">
        <f>IF(ISBLANK(D44),"",IF(D44&gt;D48,B44,B48))</f>
      </c>
      <c r="G46" s="108"/>
      <c r="H46" s="25"/>
      <c r="I46" s="32"/>
      <c r="M46" s="31"/>
      <c r="P46" s="33"/>
      <c r="Q46" s="31"/>
      <c r="T46" s="33"/>
      <c r="U46" s="31"/>
    </row>
    <row r="47" spans="5:21" ht="15" customHeight="1">
      <c r="E47" s="31"/>
      <c r="M47" s="31"/>
      <c r="P47" s="33"/>
      <c r="Q47" s="31"/>
      <c r="T47" s="33"/>
      <c r="U47" s="31"/>
    </row>
    <row r="48" spans="2:21" ht="15" customHeight="1">
      <c r="B48" s="107" t="e">
        <f>#VALUE!</f>
        <v>#VALUE!</v>
      </c>
      <c r="C48" s="108"/>
      <c r="D48" s="25"/>
      <c r="E48" s="32"/>
      <c r="M48" s="31"/>
      <c r="P48" s="33"/>
      <c r="Q48" s="31"/>
      <c r="T48" s="33"/>
      <c r="U48" s="31"/>
    </row>
    <row r="49" spans="13:21" ht="15" customHeight="1">
      <c r="M49" s="31"/>
      <c r="P49" s="33"/>
      <c r="Q49" s="31"/>
      <c r="T49" s="33"/>
      <c r="U49" s="31"/>
    </row>
    <row r="50" spans="11:21" ht="15" customHeight="1">
      <c r="K50" s="40" t="s">
        <v>10</v>
      </c>
      <c r="L50" s="41"/>
      <c r="M50" s="31"/>
      <c r="N50" s="109">
        <f>IF(ISBLANK(L42),"",IF(L42&gt;L58,J42,J58))</f>
      </c>
      <c r="O50" s="107"/>
      <c r="P50" s="25"/>
      <c r="Q50" s="32"/>
      <c r="T50" s="41"/>
      <c r="U50" s="31"/>
    </row>
    <row r="51" spans="13:21" ht="15" customHeight="1">
      <c r="M51" s="31"/>
      <c r="U51" s="31"/>
    </row>
    <row r="52" spans="2:21" ht="15" customHeight="1">
      <c r="B52" s="107" t="e">
        <f>#VALUE!</f>
        <v>#VALUE!</v>
      </c>
      <c r="C52" s="108"/>
      <c r="D52" s="25"/>
      <c r="E52" s="29"/>
      <c r="M52" s="31"/>
      <c r="U52" s="31"/>
    </row>
    <row r="53" spans="5:21" ht="15" customHeight="1">
      <c r="E53" s="30"/>
      <c r="M53" s="31"/>
      <c r="U53" s="31"/>
    </row>
    <row r="54" spans="2:21" ht="15" customHeight="1">
      <c r="B54" s="40" t="s">
        <v>10</v>
      </c>
      <c r="C54" s="41"/>
      <c r="E54" s="31"/>
      <c r="F54" s="109">
        <f>IF(ISBLANK(D52),"",IF(D52&gt;D56,B52,B56))</f>
      </c>
      <c r="G54" s="108"/>
      <c r="H54" s="25"/>
      <c r="I54" s="29"/>
      <c r="M54" s="31"/>
      <c r="U54" s="31"/>
    </row>
    <row r="55" spans="5:21" ht="15" customHeight="1">
      <c r="E55" s="31"/>
      <c r="I55" s="30"/>
      <c r="M55" s="31"/>
      <c r="U55" s="31"/>
    </row>
    <row r="56" spans="2:21" ht="15" customHeight="1">
      <c r="B56" s="107" t="e">
        <f>#VALUE!</f>
        <v>#VALUE!</v>
      </c>
      <c r="C56" s="108"/>
      <c r="D56" s="25"/>
      <c r="E56" s="32"/>
      <c r="I56" s="31"/>
      <c r="M56" s="31"/>
      <c r="U56" s="31"/>
    </row>
    <row r="57" spans="9:21" ht="15" customHeight="1">
      <c r="I57" s="31"/>
      <c r="M57" s="31"/>
      <c r="U57" s="31"/>
    </row>
    <row r="58" spans="7:21" ht="15" customHeight="1">
      <c r="G58" s="40" t="s">
        <v>10</v>
      </c>
      <c r="H58" s="41"/>
      <c r="I58" s="31"/>
      <c r="J58" s="109">
        <f>IF(ISBLANK(H54),"",IF(H54&gt;H62,F54,F62))</f>
      </c>
      <c r="K58" s="108"/>
      <c r="L58" s="25"/>
      <c r="M58" s="32"/>
      <c r="U58" s="31"/>
    </row>
    <row r="59" spans="9:21" ht="15" customHeight="1">
      <c r="I59" s="31"/>
      <c r="U59" s="31"/>
    </row>
    <row r="60" spans="2:21" ht="15" customHeight="1">
      <c r="B60" s="107" t="e">
        <f>#VALUE!</f>
        <v>#VALUE!</v>
      </c>
      <c r="C60" s="108"/>
      <c r="D60" s="25"/>
      <c r="E60" s="29"/>
      <c r="I60" s="31"/>
      <c r="U60" s="31"/>
    </row>
    <row r="61" spans="5:21" ht="15" customHeight="1">
      <c r="E61" s="30"/>
      <c r="I61" s="31"/>
      <c r="U61" s="31"/>
    </row>
    <row r="62" spans="2:21" ht="15" customHeight="1">
      <c r="B62" s="40" t="s">
        <v>10</v>
      </c>
      <c r="C62" s="41"/>
      <c r="E62" s="31"/>
      <c r="F62" s="109">
        <f>IF(ISBLANK(D60),"",IF(D60&gt;D64,B60,B64))</f>
      </c>
      <c r="G62" s="108"/>
      <c r="H62" s="25"/>
      <c r="I62" s="32"/>
      <c r="U62" s="31"/>
    </row>
    <row r="63" spans="3:21" ht="15" customHeight="1">
      <c r="C63" s="41"/>
      <c r="E63" s="31"/>
      <c r="U63" s="31"/>
    </row>
    <row r="64" spans="2:21" ht="15" customHeight="1">
      <c r="B64" s="107" t="e">
        <f>#VALUE!</f>
        <v>#VALUE!</v>
      </c>
      <c r="C64" s="108"/>
      <c r="D64" s="25"/>
      <c r="E64" s="32"/>
      <c r="U64" s="31"/>
    </row>
    <row r="65" ht="15" customHeight="1">
      <c r="U65" s="31"/>
    </row>
    <row r="66" spans="18:25" ht="15" customHeight="1">
      <c r="R66" s="40" t="s">
        <v>10</v>
      </c>
      <c r="S66" s="41"/>
      <c r="U66" s="31"/>
      <c r="V66" s="109">
        <f>IF(ISBLANK(T34),"",IF(T34&gt;T98,R34,R98))</f>
      </c>
      <c r="W66" s="107"/>
      <c r="X66" s="25"/>
      <c r="Y66" s="29"/>
    </row>
    <row r="67" spans="21:25" ht="15" customHeight="1">
      <c r="U67" s="31"/>
      <c r="Y67" s="30"/>
    </row>
    <row r="68" spans="2:25" ht="15" customHeight="1">
      <c r="B68" s="107" t="e">
        <f>#VALUE!</f>
        <v>#VALUE!</v>
      </c>
      <c r="C68" s="108"/>
      <c r="D68" s="25"/>
      <c r="E68" s="29"/>
      <c r="U68" s="31"/>
      <c r="Y68" s="31"/>
    </row>
    <row r="69" spans="5:25" ht="15" customHeight="1">
      <c r="E69" s="30"/>
      <c r="U69" s="31"/>
      <c r="Y69" s="31"/>
    </row>
    <row r="70" spans="2:25" ht="15" customHeight="1">
      <c r="B70" s="40" t="s">
        <v>10</v>
      </c>
      <c r="C70" s="41"/>
      <c r="E70" s="31"/>
      <c r="F70" s="109">
        <f>IF(ISBLANK(D68),"",IF(D68&gt;D72,B68,B72))</f>
      </c>
      <c r="G70" s="108"/>
      <c r="H70" s="25"/>
      <c r="I70" s="29"/>
      <c r="U70" s="31"/>
      <c r="Y70" s="31"/>
    </row>
    <row r="71" spans="5:25" ht="15" customHeight="1">
      <c r="E71" s="31"/>
      <c r="I71" s="30"/>
      <c r="U71" s="31"/>
      <c r="Y71" s="31"/>
    </row>
    <row r="72" spans="2:25" ht="15" customHeight="1">
      <c r="B72" s="107" t="e">
        <f>#VALUE!</f>
        <v>#VALUE!</v>
      </c>
      <c r="C72" s="108"/>
      <c r="D72" s="25"/>
      <c r="E72" s="32"/>
      <c r="I72" s="31"/>
      <c r="U72" s="31"/>
      <c r="Y72" s="31"/>
    </row>
    <row r="73" spans="9:25" ht="15" customHeight="1">
      <c r="I73" s="31"/>
      <c r="U73" s="31"/>
      <c r="Y73" s="31"/>
    </row>
    <row r="74" spans="7:25" ht="15" customHeight="1">
      <c r="G74" s="40" t="s">
        <v>10</v>
      </c>
      <c r="H74" s="41"/>
      <c r="I74" s="31"/>
      <c r="J74" s="109">
        <f>IF(ISBLANK(H70),"",IF(H70&gt;H78,F70,F78))</f>
      </c>
      <c r="K74" s="107"/>
      <c r="L74" s="25"/>
      <c r="M74" s="29"/>
      <c r="U74" s="31"/>
      <c r="Y74" s="31"/>
    </row>
    <row r="75" spans="9:25" ht="15" customHeight="1">
      <c r="I75" s="31"/>
      <c r="M75" s="30"/>
      <c r="U75" s="31"/>
      <c r="Y75" s="31"/>
    </row>
    <row r="76" spans="2:25" ht="15" customHeight="1">
      <c r="B76" s="107" t="e">
        <f>#VALUE!</f>
        <v>#VALUE!</v>
      </c>
      <c r="C76" s="108"/>
      <c r="D76" s="25"/>
      <c r="E76" s="29"/>
      <c r="I76" s="31"/>
      <c r="M76" s="31"/>
      <c r="U76" s="31"/>
      <c r="Y76" s="31"/>
    </row>
    <row r="77" spans="5:25" ht="15" customHeight="1">
      <c r="E77" s="30"/>
      <c r="I77" s="31"/>
      <c r="M77" s="31"/>
      <c r="U77" s="31"/>
      <c r="Y77" s="31"/>
    </row>
    <row r="78" spans="2:25" ht="15" customHeight="1">
      <c r="B78" s="40" t="s">
        <v>10</v>
      </c>
      <c r="C78" s="41"/>
      <c r="E78" s="31"/>
      <c r="F78" s="109">
        <f>IF(ISBLANK(D76),"",IF(D76&gt;D80,B76,B80))</f>
      </c>
      <c r="G78" s="108"/>
      <c r="H78" s="25"/>
      <c r="I78" s="32"/>
      <c r="M78" s="31"/>
      <c r="U78" s="31"/>
      <c r="Y78" s="31"/>
    </row>
    <row r="79" spans="5:25" ht="15" customHeight="1">
      <c r="E79" s="31"/>
      <c r="M79" s="31"/>
      <c r="U79" s="31"/>
      <c r="Y79" s="31"/>
    </row>
    <row r="80" spans="2:25" ht="15" customHeight="1">
      <c r="B80" s="107" t="e">
        <f>#VALUE!</f>
        <v>#VALUE!</v>
      </c>
      <c r="C80" s="108"/>
      <c r="D80" s="25"/>
      <c r="E80" s="32"/>
      <c r="M80" s="31"/>
      <c r="U80" s="31"/>
      <c r="Y80" s="31"/>
    </row>
    <row r="81" spans="13:25" ht="15" customHeight="1">
      <c r="M81" s="31"/>
      <c r="U81" s="31"/>
      <c r="Y81" s="31"/>
    </row>
    <row r="82" spans="11:25" ht="15" customHeight="1">
      <c r="K82" s="40" t="s">
        <v>10</v>
      </c>
      <c r="L82" s="41"/>
      <c r="M82" s="31"/>
      <c r="N82" s="109">
        <f>IF(ISBLANK(L74),"",IF(L74&gt;L90,J74,J90))</f>
      </c>
      <c r="O82" s="107"/>
      <c r="P82" s="25"/>
      <c r="Q82" s="29"/>
      <c r="U82" s="31"/>
      <c r="Y82" s="31"/>
    </row>
    <row r="83" spans="13:25" ht="15" customHeight="1">
      <c r="M83" s="31"/>
      <c r="P83" s="34"/>
      <c r="Q83" s="30"/>
      <c r="T83" s="33"/>
      <c r="U83" s="31"/>
      <c r="Y83" s="31"/>
    </row>
    <row r="84" spans="2:25" ht="15" customHeight="1">
      <c r="B84" s="107" t="e">
        <f>#VALUE!</f>
        <v>#VALUE!</v>
      </c>
      <c r="C84" s="108"/>
      <c r="D84" s="25"/>
      <c r="E84" s="29"/>
      <c r="M84" s="31"/>
      <c r="P84" s="33"/>
      <c r="Q84" s="31"/>
      <c r="T84" s="33"/>
      <c r="U84" s="31"/>
      <c r="Y84" s="31"/>
    </row>
    <row r="85" spans="5:25" ht="15" customHeight="1">
      <c r="E85" s="30"/>
      <c r="M85" s="31"/>
      <c r="P85" s="33"/>
      <c r="Q85" s="31"/>
      <c r="T85" s="33"/>
      <c r="U85" s="31"/>
      <c r="Y85" s="31"/>
    </row>
    <row r="86" spans="2:25" ht="15" customHeight="1">
      <c r="B86" s="40" t="s">
        <v>10</v>
      </c>
      <c r="C86" s="41"/>
      <c r="E86" s="31"/>
      <c r="F86" s="109">
        <f>IF(ISBLANK(D84),"",IF(D84&gt;D88,B84,B88))</f>
      </c>
      <c r="G86" s="108"/>
      <c r="H86" s="25"/>
      <c r="I86" s="29"/>
      <c r="M86" s="31"/>
      <c r="P86" s="33"/>
      <c r="Q86" s="31"/>
      <c r="T86" s="33"/>
      <c r="U86" s="31"/>
      <c r="Y86" s="31"/>
    </row>
    <row r="87" spans="3:25" ht="15" customHeight="1">
      <c r="C87" s="41"/>
      <c r="E87" s="31"/>
      <c r="I87" s="30"/>
      <c r="M87" s="31"/>
      <c r="P87" s="33"/>
      <c r="Q87" s="31"/>
      <c r="T87" s="33"/>
      <c r="U87" s="31"/>
      <c r="Y87" s="31"/>
    </row>
    <row r="88" spans="2:25" ht="15" customHeight="1">
      <c r="B88" s="107" t="e">
        <f>#VALUE!</f>
        <v>#VALUE!</v>
      </c>
      <c r="C88" s="108"/>
      <c r="D88" s="25"/>
      <c r="E88" s="32"/>
      <c r="I88" s="31"/>
      <c r="M88" s="31"/>
      <c r="P88" s="33"/>
      <c r="Q88" s="31"/>
      <c r="T88" s="33"/>
      <c r="U88" s="31"/>
      <c r="Y88" s="31"/>
    </row>
    <row r="89" spans="3:25" ht="15" customHeight="1">
      <c r="C89" s="41"/>
      <c r="I89" s="31"/>
      <c r="M89" s="31"/>
      <c r="P89" s="33"/>
      <c r="Q89" s="31"/>
      <c r="T89" s="33"/>
      <c r="U89" s="31"/>
      <c r="Y89" s="31"/>
    </row>
    <row r="90" spans="3:25" ht="15" customHeight="1">
      <c r="C90" s="41"/>
      <c r="G90" s="40" t="s">
        <v>10</v>
      </c>
      <c r="H90" s="41"/>
      <c r="I90" s="31"/>
      <c r="J90" s="109">
        <f>IF(ISBLANK(H86),"",IF(H86&gt;H94,F86,F94))</f>
      </c>
      <c r="K90" s="108"/>
      <c r="L90" s="25"/>
      <c r="M90" s="32"/>
      <c r="P90" s="33"/>
      <c r="Q90" s="31"/>
      <c r="T90" s="33"/>
      <c r="U90" s="31"/>
      <c r="Y90" s="31"/>
    </row>
    <row r="91" spans="3:25" ht="15" customHeight="1">
      <c r="C91" s="41"/>
      <c r="I91" s="31"/>
      <c r="P91" s="33"/>
      <c r="Q91" s="31"/>
      <c r="T91" s="33"/>
      <c r="U91" s="31"/>
      <c r="Y91" s="31"/>
    </row>
    <row r="92" spans="2:25" ht="15" customHeight="1">
      <c r="B92" s="107" t="e">
        <f>#VALUE!</f>
        <v>#VALUE!</v>
      </c>
      <c r="C92" s="108"/>
      <c r="D92" s="25"/>
      <c r="E92" s="29"/>
      <c r="I92" s="31"/>
      <c r="P92" s="33"/>
      <c r="Q92" s="31"/>
      <c r="T92" s="33"/>
      <c r="U92" s="31"/>
      <c r="Y92" s="31"/>
    </row>
    <row r="93" spans="3:25" ht="15" customHeight="1">
      <c r="C93" s="41"/>
      <c r="E93" s="30"/>
      <c r="I93" s="31"/>
      <c r="P93" s="33"/>
      <c r="Q93" s="31"/>
      <c r="T93" s="33"/>
      <c r="U93" s="31"/>
      <c r="Y93" s="31"/>
    </row>
    <row r="94" spans="2:25" ht="15" customHeight="1">
      <c r="B94" s="40" t="s">
        <v>10</v>
      </c>
      <c r="C94" s="41"/>
      <c r="E94" s="31"/>
      <c r="F94" s="109">
        <f>IF(ISBLANK(D92),"",IF(D92&gt;D96,B92,B96))</f>
      </c>
      <c r="G94" s="108"/>
      <c r="H94" s="25"/>
      <c r="I94" s="32"/>
      <c r="P94" s="33"/>
      <c r="Q94" s="31"/>
      <c r="T94" s="33"/>
      <c r="U94" s="31"/>
      <c r="Y94" s="31"/>
    </row>
    <row r="95" spans="5:25" ht="15" customHeight="1">
      <c r="E95" s="31"/>
      <c r="P95" s="33"/>
      <c r="Q95" s="31"/>
      <c r="T95" s="33"/>
      <c r="U95" s="31"/>
      <c r="Y95" s="31"/>
    </row>
    <row r="96" spans="2:25" ht="15" customHeight="1">
      <c r="B96" s="107" t="e">
        <f>#VALUE!</f>
        <v>#VALUE!</v>
      </c>
      <c r="C96" s="108"/>
      <c r="D96" s="25"/>
      <c r="E96" s="32"/>
      <c r="P96" s="33"/>
      <c r="Q96" s="31"/>
      <c r="T96" s="33"/>
      <c r="U96" s="31"/>
      <c r="Y96" s="31"/>
    </row>
    <row r="97" spans="16:25" ht="15" customHeight="1">
      <c r="P97" s="33"/>
      <c r="Q97" s="31"/>
      <c r="T97" s="33"/>
      <c r="U97" s="31"/>
      <c r="Y97" s="31"/>
    </row>
    <row r="98" spans="15:25" ht="15" customHeight="1">
      <c r="O98" s="40" t="s">
        <v>10</v>
      </c>
      <c r="P98" s="41"/>
      <c r="Q98" s="31"/>
      <c r="R98" s="109">
        <f>IF(ISBLANK(P82),"",IF(P82&gt;P114,N82,N114))</f>
      </c>
      <c r="S98" s="107"/>
      <c r="T98" s="25"/>
      <c r="U98" s="32"/>
      <c r="Y98" s="31"/>
    </row>
    <row r="99" spans="16:25" ht="15" customHeight="1">
      <c r="P99" s="33"/>
      <c r="Q99" s="31"/>
      <c r="Y99" s="31"/>
    </row>
    <row r="100" spans="2:25" ht="15" customHeight="1">
      <c r="B100" s="107" t="e">
        <f>#VALUE!</f>
        <v>#VALUE!</v>
      </c>
      <c r="C100" s="108"/>
      <c r="D100" s="25"/>
      <c r="E100" s="29"/>
      <c r="P100" s="33"/>
      <c r="Q100" s="31"/>
      <c r="Y100" s="31"/>
    </row>
    <row r="101" spans="5:25" ht="15" customHeight="1">
      <c r="E101" s="30"/>
      <c r="P101" s="33"/>
      <c r="Q101" s="31"/>
      <c r="Y101" s="31"/>
    </row>
    <row r="102" spans="2:25" ht="15" customHeight="1">
      <c r="B102" s="40" t="s">
        <v>10</v>
      </c>
      <c r="C102" s="41"/>
      <c r="E102" s="31"/>
      <c r="F102" s="109">
        <f>IF(ISBLANK(D100),"",IF(D100&gt;D104,B100,B104))</f>
      </c>
      <c r="G102" s="108"/>
      <c r="H102" s="25"/>
      <c r="I102" s="29"/>
      <c r="P102" s="33"/>
      <c r="Q102" s="31"/>
      <c r="Y102" s="31"/>
    </row>
    <row r="103" spans="5:25" ht="15" customHeight="1">
      <c r="E103" s="31"/>
      <c r="I103" s="30"/>
      <c r="P103" s="33"/>
      <c r="Q103" s="31"/>
      <c r="Y103" s="31"/>
    </row>
    <row r="104" spans="2:25" ht="15" customHeight="1">
      <c r="B104" s="107" t="e">
        <f>#VALUE!</f>
        <v>#VALUE!</v>
      </c>
      <c r="C104" s="108"/>
      <c r="D104" s="25"/>
      <c r="E104" s="32"/>
      <c r="I104" s="31"/>
      <c r="P104" s="33"/>
      <c r="Q104" s="31"/>
      <c r="Y104" s="31"/>
    </row>
    <row r="105" spans="9:25" ht="15" customHeight="1">
      <c r="I105" s="31"/>
      <c r="P105" s="33"/>
      <c r="Q105" s="31"/>
      <c r="Y105" s="31"/>
    </row>
    <row r="106" spans="7:25" ht="15" customHeight="1">
      <c r="G106" s="40" t="s">
        <v>10</v>
      </c>
      <c r="H106" s="41"/>
      <c r="I106" s="31"/>
      <c r="J106" s="109">
        <f>IF(ISBLANK(H102),"",IF(H102&gt;H110,F102,F110))</f>
      </c>
      <c r="K106" s="107"/>
      <c r="L106" s="25"/>
      <c r="M106" s="29"/>
      <c r="P106" s="33"/>
      <c r="Q106" s="31"/>
      <c r="Y106" s="31"/>
    </row>
    <row r="107" spans="9:25" ht="15" customHeight="1">
      <c r="I107" s="31"/>
      <c r="M107" s="30"/>
      <c r="P107" s="33"/>
      <c r="Q107" s="31"/>
      <c r="Y107" s="31"/>
    </row>
    <row r="108" spans="2:25" ht="15" customHeight="1">
      <c r="B108" s="107" t="e">
        <f>#VALUE!</f>
        <v>#VALUE!</v>
      </c>
      <c r="C108" s="108"/>
      <c r="D108" s="25"/>
      <c r="E108" s="29"/>
      <c r="I108" s="31"/>
      <c r="M108" s="31"/>
      <c r="P108" s="33"/>
      <c r="Q108" s="31"/>
      <c r="Y108" s="31"/>
    </row>
    <row r="109" spans="5:25" ht="15" customHeight="1">
      <c r="E109" s="30"/>
      <c r="I109" s="31"/>
      <c r="M109" s="31"/>
      <c r="P109" s="33"/>
      <c r="Q109" s="31"/>
      <c r="Y109" s="31"/>
    </row>
    <row r="110" spans="2:25" ht="15" customHeight="1">
      <c r="B110" s="40" t="s">
        <v>10</v>
      </c>
      <c r="C110" s="41"/>
      <c r="E110" s="31"/>
      <c r="F110" s="109">
        <f>IF(ISBLANK(D108),"",IF(D108&gt;D112,B108,B112))</f>
      </c>
      <c r="G110" s="108"/>
      <c r="H110" s="25"/>
      <c r="I110" s="32"/>
      <c r="M110" s="31"/>
      <c r="P110" s="33"/>
      <c r="Q110" s="31"/>
      <c r="Y110" s="31"/>
    </row>
    <row r="111" spans="5:25" ht="15" customHeight="1">
      <c r="E111" s="31"/>
      <c r="M111" s="31"/>
      <c r="P111" s="33"/>
      <c r="Q111" s="31"/>
      <c r="Y111" s="31"/>
    </row>
    <row r="112" spans="2:25" ht="15" customHeight="1">
      <c r="B112" s="107" t="e">
        <f>#VALUE!</f>
        <v>#VALUE!</v>
      </c>
      <c r="C112" s="108"/>
      <c r="D112" s="25"/>
      <c r="E112" s="32"/>
      <c r="M112" s="31"/>
      <c r="P112" s="33"/>
      <c r="Q112" s="31"/>
      <c r="Y112" s="31"/>
    </row>
    <row r="113" spans="13:25" ht="15" customHeight="1">
      <c r="M113" s="31"/>
      <c r="P113" s="33"/>
      <c r="Q113" s="31"/>
      <c r="Y113" s="31"/>
    </row>
    <row r="114" spans="11:25" ht="15" customHeight="1">
      <c r="K114" s="40" t="s">
        <v>10</v>
      </c>
      <c r="L114" s="41"/>
      <c r="M114" s="31"/>
      <c r="N114" s="109">
        <f>IF(ISBLANK(L106),"",IF(L106&gt;L122,J106,J122))</f>
      </c>
      <c r="O114" s="107"/>
      <c r="P114" s="25"/>
      <c r="Q114" s="32"/>
      <c r="Y114" s="31"/>
    </row>
    <row r="115" spans="13:25" ht="15" customHeight="1">
      <c r="M115" s="31"/>
      <c r="Y115" s="31"/>
    </row>
    <row r="116" spans="2:25" ht="15" customHeight="1">
      <c r="B116" s="107" t="e">
        <f>#VALUE!</f>
        <v>#VALUE!</v>
      </c>
      <c r="C116" s="108"/>
      <c r="D116" s="25"/>
      <c r="E116" s="29"/>
      <c r="M116" s="31"/>
      <c r="Y116" s="31"/>
    </row>
    <row r="117" spans="5:25" ht="15" customHeight="1">
      <c r="E117" s="30"/>
      <c r="M117" s="31"/>
      <c r="Y117" s="31"/>
    </row>
    <row r="118" spans="2:25" ht="15" customHeight="1">
      <c r="B118" s="40" t="s">
        <v>10</v>
      </c>
      <c r="C118" s="41"/>
      <c r="E118" s="31"/>
      <c r="F118" s="109">
        <f>IF(ISBLANK(D116),"",IF(D116&gt;D120,B116,B120))</f>
      </c>
      <c r="G118" s="108"/>
      <c r="H118" s="25"/>
      <c r="I118" s="29"/>
      <c r="M118" s="31"/>
      <c r="Y118" s="31"/>
    </row>
    <row r="119" spans="5:25" ht="15" customHeight="1">
      <c r="E119" s="31"/>
      <c r="I119" s="30"/>
      <c r="M119" s="31"/>
      <c r="Y119" s="31"/>
    </row>
    <row r="120" spans="2:25" ht="15" customHeight="1">
      <c r="B120" s="107" t="e">
        <f>#VALUE!</f>
        <v>#VALUE!</v>
      </c>
      <c r="C120" s="108"/>
      <c r="D120" s="25"/>
      <c r="E120" s="32"/>
      <c r="I120" s="31"/>
      <c r="M120" s="31"/>
      <c r="Y120" s="31"/>
    </row>
    <row r="121" spans="9:25" ht="15" customHeight="1">
      <c r="I121" s="31"/>
      <c r="M121" s="31"/>
      <c r="Y121" s="31"/>
    </row>
    <row r="122" spans="7:25" ht="15" customHeight="1">
      <c r="G122" s="40" t="s">
        <v>10</v>
      </c>
      <c r="H122" s="41"/>
      <c r="I122" s="31"/>
      <c r="J122" s="109">
        <f>IF(ISBLANK(H118),"",IF(H118&gt;H126,F118,F126))</f>
      </c>
      <c r="K122" s="108"/>
      <c r="L122" s="25"/>
      <c r="M122" s="32"/>
      <c r="Y122" s="31"/>
    </row>
    <row r="123" spans="9:25" ht="15" customHeight="1">
      <c r="I123" s="31"/>
      <c r="Y123" s="31"/>
    </row>
    <row r="124" spans="2:25" ht="15" customHeight="1">
      <c r="B124" s="107" t="e">
        <f>#VALUE!</f>
        <v>#VALUE!</v>
      </c>
      <c r="C124" s="108"/>
      <c r="D124" s="25"/>
      <c r="E124" s="29"/>
      <c r="I124" s="31"/>
      <c r="Y124" s="31"/>
    </row>
    <row r="125" spans="5:25" ht="15" customHeight="1">
      <c r="E125" s="30"/>
      <c r="I125" s="31"/>
      <c r="Y125" s="31"/>
    </row>
    <row r="126" spans="2:25" ht="15" customHeight="1">
      <c r="B126" s="40" t="s">
        <v>10</v>
      </c>
      <c r="C126" s="41"/>
      <c r="E126" s="31"/>
      <c r="F126" s="109">
        <f>IF(ISBLANK(D124),"",IF(D124&gt;D128,B124,B128))</f>
      </c>
      <c r="G126" s="108"/>
      <c r="H126" s="25"/>
      <c r="I126" s="32"/>
      <c r="Y126" s="31"/>
    </row>
    <row r="127" spans="3:25" ht="15" customHeight="1">
      <c r="C127" s="41"/>
      <c r="E127" s="31"/>
      <c r="Y127" s="31"/>
    </row>
    <row r="128" spans="2:25" ht="15" customHeight="1">
      <c r="B128" s="107" t="e">
        <f>#VALUE!</f>
        <v>#VALUE!</v>
      </c>
      <c r="C128" s="108"/>
      <c r="D128" s="25"/>
      <c r="E128" s="32"/>
      <c r="Y128" s="31"/>
    </row>
    <row r="129" ht="15" customHeight="1">
      <c r="Y129" s="31"/>
    </row>
    <row r="130" spans="22:27" ht="15" customHeight="1">
      <c r="V130" s="43" t="s">
        <v>10</v>
      </c>
      <c r="W130" s="41"/>
      <c r="Y130" s="31"/>
      <c r="Z130" s="109">
        <f>IF(ISBLANK(X66),"",IF(X66&gt;X194,V66,V194))</f>
      </c>
      <c r="AA130" s="107"/>
    </row>
    <row r="131" ht="15" customHeight="1">
      <c r="Y131" s="31"/>
    </row>
    <row r="132" spans="2:25" ht="15" customHeight="1">
      <c r="B132" s="107" t="e">
        <f>#VALUE!</f>
        <v>#VALUE!</v>
      </c>
      <c r="C132" s="108"/>
      <c r="D132" s="25"/>
      <c r="E132" s="29"/>
      <c r="Y132" s="31"/>
    </row>
    <row r="133" spans="5:25" ht="15" customHeight="1">
      <c r="E133" s="30"/>
      <c r="Y133" s="31"/>
    </row>
    <row r="134" spans="2:25" ht="15" customHeight="1">
      <c r="B134" s="40" t="s">
        <v>10</v>
      </c>
      <c r="C134" s="41"/>
      <c r="E134" s="31"/>
      <c r="F134" s="109">
        <f>IF(ISBLANK(D132),"",IF(D132&gt;D136,B132,B136))</f>
      </c>
      <c r="G134" s="108"/>
      <c r="H134" s="25"/>
      <c r="I134" s="29"/>
      <c r="Y134" s="31"/>
    </row>
    <row r="135" spans="5:25" ht="15" customHeight="1">
      <c r="E135" s="31"/>
      <c r="I135" s="30"/>
      <c r="Y135" s="31"/>
    </row>
    <row r="136" spans="2:25" ht="15" customHeight="1">
      <c r="B136" s="107" t="e">
        <f>#VALUE!</f>
        <v>#VALUE!</v>
      </c>
      <c r="C136" s="108"/>
      <c r="D136" s="25"/>
      <c r="E136" s="32"/>
      <c r="I136" s="31"/>
      <c r="Y136" s="31"/>
    </row>
    <row r="137" spans="9:25" ht="15" customHeight="1">
      <c r="I137" s="31"/>
      <c r="Y137" s="31"/>
    </row>
    <row r="138" spans="7:25" ht="15" customHeight="1">
      <c r="G138" s="40" t="s">
        <v>10</v>
      </c>
      <c r="H138" s="41"/>
      <c r="I138" s="31"/>
      <c r="J138" s="109">
        <f>IF(ISBLANK(H134),"",IF(H134&gt;H142,F134,F142))</f>
      </c>
      <c r="K138" s="107"/>
      <c r="L138" s="25"/>
      <c r="M138" s="29"/>
      <c r="Y138" s="31"/>
    </row>
    <row r="139" spans="9:25" ht="15" customHeight="1">
      <c r="I139" s="31"/>
      <c r="M139" s="30"/>
      <c r="Y139" s="31"/>
    </row>
    <row r="140" spans="2:25" ht="15" customHeight="1">
      <c r="B140" s="107" t="e">
        <f>#VALUE!</f>
        <v>#VALUE!</v>
      </c>
      <c r="C140" s="108"/>
      <c r="D140" s="25"/>
      <c r="E140" s="29"/>
      <c r="I140" s="31"/>
      <c r="M140" s="31"/>
      <c r="Y140" s="31"/>
    </row>
    <row r="141" spans="5:25" ht="15" customHeight="1">
      <c r="E141" s="30"/>
      <c r="I141" s="31"/>
      <c r="M141" s="31"/>
      <c r="Y141" s="31"/>
    </row>
    <row r="142" spans="2:25" ht="15" customHeight="1">
      <c r="B142" s="40" t="s">
        <v>10</v>
      </c>
      <c r="C142" s="41"/>
      <c r="E142" s="31"/>
      <c r="F142" s="109">
        <f>IF(ISBLANK(D140),"",IF(D140&gt;D144,B140,B144))</f>
      </c>
      <c r="G142" s="108"/>
      <c r="H142" s="25"/>
      <c r="I142" s="32"/>
      <c r="M142" s="31"/>
      <c r="Y142" s="31"/>
    </row>
    <row r="143" spans="5:25" ht="15" customHeight="1">
      <c r="E143" s="31"/>
      <c r="M143" s="31"/>
      <c r="Y143" s="31"/>
    </row>
    <row r="144" spans="2:25" ht="15" customHeight="1">
      <c r="B144" s="107" t="e">
        <f>#VALUE!</f>
        <v>#VALUE!</v>
      </c>
      <c r="C144" s="108"/>
      <c r="D144" s="25"/>
      <c r="E144" s="32"/>
      <c r="M144" s="31"/>
      <c r="Y144" s="31"/>
    </row>
    <row r="145" spans="13:25" ht="15" customHeight="1">
      <c r="M145" s="31"/>
      <c r="Y145" s="31"/>
    </row>
    <row r="146" spans="11:25" ht="15" customHeight="1">
      <c r="K146" s="40" t="s">
        <v>10</v>
      </c>
      <c r="L146" s="41"/>
      <c r="M146" s="31"/>
      <c r="N146" s="109">
        <f>IF(ISBLANK(L138),"",IF(L138&gt;L154,J138,J154))</f>
      </c>
      <c r="O146" s="107"/>
      <c r="P146" s="25"/>
      <c r="Q146" s="29"/>
      <c r="Y146" s="31"/>
    </row>
    <row r="147" spans="13:25" ht="15" customHeight="1">
      <c r="M147" s="31"/>
      <c r="P147" s="34"/>
      <c r="Q147" s="30"/>
      <c r="Y147" s="31"/>
    </row>
    <row r="148" spans="2:25" ht="15" customHeight="1">
      <c r="B148" s="107" t="e">
        <f>#VALUE!</f>
        <v>#VALUE!</v>
      </c>
      <c r="C148" s="108"/>
      <c r="D148" s="25"/>
      <c r="E148" s="29"/>
      <c r="M148" s="31"/>
      <c r="P148" s="33"/>
      <c r="Q148" s="31"/>
      <c r="Y148" s="31"/>
    </row>
    <row r="149" spans="5:25" ht="15" customHeight="1">
      <c r="E149" s="30"/>
      <c r="M149" s="31"/>
      <c r="P149" s="33"/>
      <c r="Q149" s="31"/>
      <c r="Y149" s="31"/>
    </row>
    <row r="150" spans="2:25" ht="15" customHeight="1">
      <c r="B150" s="40" t="s">
        <v>10</v>
      </c>
      <c r="C150" s="41"/>
      <c r="E150" s="31"/>
      <c r="F150" s="109">
        <f>IF(ISBLANK(D148),"",IF(D148&gt;D152,B148,B152))</f>
      </c>
      <c r="G150" s="108"/>
      <c r="H150" s="25"/>
      <c r="I150" s="29"/>
      <c r="M150" s="31"/>
      <c r="P150" s="33"/>
      <c r="Q150" s="31"/>
      <c r="Y150" s="31"/>
    </row>
    <row r="151" spans="3:25" ht="15" customHeight="1">
      <c r="C151" s="41"/>
      <c r="E151" s="31"/>
      <c r="I151" s="30"/>
      <c r="M151" s="31"/>
      <c r="P151" s="33"/>
      <c r="Q151" s="31"/>
      <c r="Y151" s="31"/>
    </row>
    <row r="152" spans="2:25" ht="15" customHeight="1">
      <c r="B152" s="107" t="e">
        <f>#VALUE!</f>
        <v>#VALUE!</v>
      </c>
      <c r="C152" s="108"/>
      <c r="D152" s="25"/>
      <c r="E152" s="32"/>
      <c r="I152" s="31"/>
      <c r="M152" s="31"/>
      <c r="P152" s="33"/>
      <c r="Q152" s="31"/>
      <c r="Y152" s="31"/>
    </row>
    <row r="153" spans="3:25" ht="15" customHeight="1">
      <c r="C153" s="41"/>
      <c r="I153" s="31"/>
      <c r="M153" s="31"/>
      <c r="P153" s="33"/>
      <c r="Q153" s="31"/>
      <c r="Y153" s="31"/>
    </row>
    <row r="154" spans="3:25" ht="15" customHeight="1">
      <c r="C154" s="41"/>
      <c r="G154" s="40" t="s">
        <v>10</v>
      </c>
      <c r="H154" s="41"/>
      <c r="I154" s="31"/>
      <c r="J154" s="109">
        <f>IF(ISBLANK(H150),"",IF(H150&gt;H158,F150,F158))</f>
      </c>
      <c r="K154" s="108"/>
      <c r="L154" s="25"/>
      <c r="M154" s="32"/>
      <c r="P154" s="33"/>
      <c r="Q154" s="31"/>
      <c r="Y154" s="31"/>
    </row>
    <row r="155" spans="3:25" ht="15" customHeight="1">
      <c r="C155" s="41"/>
      <c r="I155" s="31"/>
      <c r="P155" s="33"/>
      <c r="Q155" s="31"/>
      <c r="Y155" s="31"/>
    </row>
    <row r="156" spans="2:25" ht="15" customHeight="1">
      <c r="B156" s="107" t="e">
        <f>#VALUE!</f>
        <v>#VALUE!</v>
      </c>
      <c r="C156" s="108"/>
      <c r="D156" s="25"/>
      <c r="E156" s="29"/>
      <c r="I156" s="31"/>
      <c r="P156" s="33"/>
      <c r="Q156" s="31"/>
      <c r="Y156" s="31"/>
    </row>
    <row r="157" spans="3:25" ht="15" customHeight="1">
      <c r="C157" s="41"/>
      <c r="E157" s="30"/>
      <c r="I157" s="31"/>
      <c r="P157" s="33"/>
      <c r="Q157" s="31"/>
      <c r="Y157" s="31"/>
    </row>
    <row r="158" spans="2:25" ht="15" customHeight="1">
      <c r="B158" s="40" t="s">
        <v>10</v>
      </c>
      <c r="C158" s="41"/>
      <c r="E158" s="31"/>
      <c r="F158" s="109">
        <f>IF(ISBLANK(D156),"",IF(D156&gt;D160,B156,B160))</f>
      </c>
      <c r="G158" s="108"/>
      <c r="H158" s="25"/>
      <c r="I158" s="32"/>
      <c r="P158" s="33"/>
      <c r="Q158" s="31"/>
      <c r="Y158" s="31"/>
    </row>
    <row r="159" spans="5:25" ht="15" customHeight="1">
      <c r="E159" s="31"/>
      <c r="P159" s="33"/>
      <c r="Q159" s="31"/>
      <c r="Y159" s="31"/>
    </row>
    <row r="160" spans="2:25" ht="15" customHeight="1">
      <c r="B160" s="107" t="e">
        <f>#VALUE!</f>
        <v>#VALUE!</v>
      </c>
      <c r="C160" s="108"/>
      <c r="D160" s="25"/>
      <c r="E160" s="32"/>
      <c r="P160" s="33"/>
      <c r="Q160" s="31"/>
      <c r="Y160" s="31"/>
    </row>
    <row r="161" spans="16:25" ht="15" customHeight="1">
      <c r="P161" s="33"/>
      <c r="Q161" s="31"/>
      <c r="Y161" s="31"/>
    </row>
    <row r="162" spans="15:25" ht="15" customHeight="1">
      <c r="O162" s="40" t="s">
        <v>10</v>
      </c>
      <c r="P162" s="41"/>
      <c r="Q162" s="31"/>
      <c r="R162" s="109">
        <f>IF(ISBLANK(P146),"",IF(P146&gt;P178,N146,N178))</f>
      </c>
      <c r="S162" s="107"/>
      <c r="T162" s="25"/>
      <c r="U162" s="29"/>
      <c r="Y162" s="31"/>
    </row>
    <row r="163" spans="16:25" ht="15" customHeight="1">
      <c r="P163" s="33"/>
      <c r="Q163" s="31"/>
      <c r="T163" s="34"/>
      <c r="U163" s="30"/>
      <c r="Y163" s="31"/>
    </row>
    <row r="164" spans="2:25" ht="15" customHeight="1">
      <c r="B164" s="107" t="e">
        <f>#VALUE!</f>
        <v>#VALUE!</v>
      </c>
      <c r="C164" s="108"/>
      <c r="D164" s="25"/>
      <c r="E164" s="29"/>
      <c r="P164" s="33"/>
      <c r="Q164" s="31"/>
      <c r="T164" s="33"/>
      <c r="U164" s="31"/>
      <c r="Y164" s="31"/>
    </row>
    <row r="165" spans="5:25" ht="15" customHeight="1">
      <c r="E165" s="30"/>
      <c r="P165" s="33"/>
      <c r="Q165" s="31"/>
      <c r="T165" s="33"/>
      <c r="U165" s="31"/>
      <c r="Y165" s="31"/>
    </row>
    <row r="166" spans="2:25" ht="15" customHeight="1">
      <c r="B166" s="40" t="s">
        <v>10</v>
      </c>
      <c r="C166" s="41"/>
      <c r="E166" s="31"/>
      <c r="F166" s="109">
        <f>IF(ISBLANK(D164),"",IF(D164&gt;D168,B164,B168))</f>
      </c>
      <c r="G166" s="108"/>
      <c r="H166" s="25"/>
      <c r="I166" s="29"/>
      <c r="P166" s="33"/>
      <c r="Q166" s="31"/>
      <c r="T166" s="33"/>
      <c r="U166" s="31"/>
      <c r="Y166" s="31"/>
    </row>
    <row r="167" spans="5:25" ht="15" customHeight="1">
      <c r="E167" s="31"/>
      <c r="I167" s="30"/>
      <c r="P167" s="33"/>
      <c r="Q167" s="31"/>
      <c r="T167" s="33"/>
      <c r="U167" s="31"/>
      <c r="Y167" s="31"/>
    </row>
    <row r="168" spans="2:25" ht="15" customHeight="1">
      <c r="B168" s="107" t="e">
        <f>#VALUE!</f>
        <v>#VALUE!</v>
      </c>
      <c r="C168" s="108"/>
      <c r="D168" s="25"/>
      <c r="E168" s="32"/>
      <c r="I168" s="31"/>
      <c r="P168" s="33"/>
      <c r="Q168" s="31"/>
      <c r="T168" s="33"/>
      <c r="U168" s="31"/>
      <c r="Y168" s="31"/>
    </row>
    <row r="169" spans="9:25" ht="15" customHeight="1">
      <c r="I169" s="31"/>
      <c r="P169" s="33"/>
      <c r="Q169" s="31"/>
      <c r="T169" s="33"/>
      <c r="U169" s="31"/>
      <c r="Y169" s="31"/>
    </row>
    <row r="170" spans="7:25" ht="15" customHeight="1">
      <c r="G170" s="40" t="s">
        <v>10</v>
      </c>
      <c r="H170" s="41"/>
      <c r="I170" s="31"/>
      <c r="J170" s="109">
        <f>IF(ISBLANK(H166),"",IF(H166&gt;H174,F166,F174))</f>
      </c>
      <c r="K170" s="107"/>
      <c r="L170" s="25"/>
      <c r="M170" s="29"/>
      <c r="P170" s="33"/>
      <c r="Q170" s="31"/>
      <c r="T170" s="33"/>
      <c r="U170" s="31"/>
      <c r="Y170" s="31"/>
    </row>
    <row r="171" spans="9:25" ht="15" customHeight="1">
      <c r="I171" s="31"/>
      <c r="M171" s="30"/>
      <c r="P171" s="33"/>
      <c r="Q171" s="31"/>
      <c r="T171" s="33"/>
      <c r="U171" s="31"/>
      <c r="Y171" s="31"/>
    </row>
    <row r="172" spans="2:25" ht="15" customHeight="1">
      <c r="B172" s="107" t="e">
        <f>#VALUE!</f>
        <v>#VALUE!</v>
      </c>
      <c r="C172" s="108"/>
      <c r="D172" s="25"/>
      <c r="E172" s="29"/>
      <c r="I172" s="31"/>
      <c r="M172" s="31"/>
      <c r="P172" s="33"/>
      <c r="Q172" s="31"/>
      <c r="T172" s="33"/>
      <c r="U172" s="31"/>
      <c r="Y172" s="31"/>
    </row>
    <row r="173" spans="5:25" ht="15" customHeight="1">
      <c r="E173" s="30"/>
      <c r="I173" s="31"/>
      <c r="M173" s="31"/>
      <c r="P173" s="33"/>
      <c r="Q173" s="31"/>
      <c r="T173" s="33"/>
      <c r="U173" s="31"/>
      <c r="Y173" s="31"/>
    </row>
    <row r="174" spans="2:25" ht="15" customHeight="1">
      <c r="B174" s="40" t="s">
        <v>10</v>
      </c>
      <c r="C174" s="41"/>
      <c r="E174" s="31"/>
      <c r="F174" s="109">
        <f>IF(ISBLANK(D172),"",IF(D172&gt;D176,B172,B176))</f>
      </c>
      <c r="G174" s="108"/>
      <c r="H174" s="25"/>
      <c r="I174" s="32"/>
      <c r="M174" s="31"/>
      <c r="P174" s="33"/>
      <c r="Q174" s="31"/>
      <c r="T174" s="33"/>
      <c r="U174" s="31"/>
      <c r="Y174" s="31"/>
    </row>
    <row r="175" spans="5:25" ht="15" customHeight="1">
      <c r="E175" s="31"/>
      <c r="M175" s="31"/>
      <c r="P175" s="33"/>
      <c r="Q175" s="31"/>
      <c r="T175" s="33"/>
      <c r="U175" s="31"/>
      <c r="Y175" s="31"/>
    </row>
    <row r="176" spans="2:25" ht="15" customHeight="1">
      <c r="B176" s="107" t="e">
        <f>#VALUE!</f>
        <v>#VALUE!</v>
      </c>
      <c r="C176" s="108"/>
      <c r="D176" s="25"/>
      <c r="E176" s="32"/>
      <c r="M176" s="31"/>
      <c r="P176" s="33"/>
      <c r="Q176" s="31"/>
      <c r="T176" s="33"/>
      <c r="U176" s="31"/>
      <c r="Y176" s="31"/>
    </row>
    <row r="177" spans="13:25" ht="15" customHeight="1">
      <c r="M177" s="31"/>
      <c r="P177" s="33"/>
      <c r="Q177" s="31"/>
      <c r="T177" s="33"/>
      <c r="U177" s="31"/>
      <c r="Y177" s="31"/>
    </row>
    <row r="178" spans="11:25" ht="15" customHeight="1">
      <c r="K178" s="40" t="s">
        <v>10</v>
      </c>
      <c r="L178" s="41"/>
      <c r="M178" s="31"/>
      <c r="N178" s="109">
        <f>IF(ISBLANK(L170),"",IF(L170&gt;L186,J170,J186))</f>
      </c>
      <c r="O178" s="107"/>
      <c r="P178" s="25"/>
      <c r="Q178" s="32"/>
      <c r="T178" s="41"/>
      <c r="U178" s="31"/>
      <c r="Y178" s="31"/>
    </row>
    <row r="179" spans="13:25" ht="15" customHeight="1">
      <c r="M179" s="31"/>
      <c r="U179" s="31"/>
      <c r="Y179" s="31"/>
    </row>
    <row r="180" spans="2:25" ht="15" customHeight="1">
      <c r="B180" s="107" t="e">
        <f>#VALUE!</f>
        <v>#VALUE!</v>
      </c>
      <c r="C180" s="108"/>
      <c r="D180" s="25"/>
      <c r="E180" s="29"/>
      <c r="M180" s="31"/>
      <c r="U180" s="31"/>
      <c r="Y180" s="31"/>
    </row>
    <row r="181" spans="5:25" ht="15" customHeight="1">
      <c r="E181" s="30"/>
      <c r="M181" s="31"/>
      <c r="U181" s="31"/>
      <c r="Y181" s="31"/>
    </row>
    <row r="182" spans="2:25" ht="15" customHeight="1">
      <c r="B182" s="40" t="s">
        <v>10</v>
      </c>
      <c r="C182" s="41"/>
      <c r="E182" s="31"/>
      <c r="F182" s="109">
        <f>IF(ISBLANK(D180),"",IF(D180&gt;D184,B180,B184))</f>
      </c>
      <c r="G182" s="108"/>
      <c r="H182" s="25"/>
      <c r="I182" s="29"/>
      <c r="M182" s="31"/>
      <c r="U182" s="31"/>
      <c r="Y182" s="31"/>
    </row>
    <row r="183" spans="5:25" ht="15" customHeight="1">
      <c r="E183" s="31"/>
      <c r="I183" s="30"/>
      <c r="M183" s="31"/>
      <c r="U183" s="31"/>
      <c r="Y183" s="31"/>
    </row>
    <row r="184" spans="2:25" ht="15" customHeight="1">
      <c r="B184" s="107" t="e">
        <f>#VALUE!</f>
        <v>#VALUE!</v>
      </c>
      <c r="C184" s="108"/>
      <c r="D184" s="25"/>
      <c r="E184" s="32"/>
      <c r="I184" s="31"/>
      <c r="M184" s="31"/>
      <c r="U184" s="31"/>
      <c r="Y184" s="31"/>
    </row>
    <row r="185" spans="9:25" ht="15" customHeight="1">
      <c r="I185" s="31"/>
      <c r="M185" s="31"/>
      <c r="U185" s="31"/>
      <c r="Y185" s="31"/>
    </row>
    <row r="186" spans="7:25" ht="15" customHeight="1">
      <c r="G186" s="40" t="s">
        <v>10</v>
      </c>
      <c r="H186" s="41"/>
      <c r="I186" s="31"/>
      <c r="J186" s="109">
        <f>IF(ISBLANK(H182),"",IF(H182&gt;H190,F182,F190))</f>
      </c>
      <c r="K186" s="108"/>
      <c r="L186" s="25"/>
      <c r="M186" s="32"/>
      <c r="U186" s="31"/>
      <c r="Y186" s="31"/>
    </row>
    <row r="187" spans="9:25" ht="15" customHeight="1">
      <c r="I187" s="31"/>
      <c r="U187" s="31"/>
      <c r="Y187" s="31"/>
    </row>
    <row r="188" spans="2:25" ht="15" customHeight="1">
      <c r="B188" s="107" t="e">
        <f>#VALUE!</f>
        <v>#VALUE!</v>
      </c>
      <c r="C188" s="108"/>
      <c r="D188" s="25"/>
      <c r="E188" s="29"/>
      <c r="I188" s="31"/>
      <c r="U188" s="31"/>
      <c r="Y188" s="31"/>
    </row>
    <row r="189" spans="5:25" ht="15" customHeight="1">
      <c r="E189" s="30"/>
      <c r="I189" s="31"/>
      <c r="U189" s="31"/>
      <c r="Y189" s="31"/>
    </row>
    <row r="190" spans="2:25" ht="15" customHeight="1">
      <c r="B190" s="40" t="s">
        <v>10</v>
      </c>
      <c r="C190" s="41"/>
      <c r="E190" s="31"/>
      <c r="F190" s="109">
        <f>IF(ISBLANK(D188),"",IF(D188&gt;D192,B188,B192))</f>
      </c>
      <c r="G190" s="108"/>
      <c r="H190" s="25"/>
      <c r="I190" s="32"/>
      <c r="U190" s="31"/>
      <c r="Y190" s="31"/>
    </row>
    <row r="191" spans="3:25" ht="15" customHeight="1">
      <c r="C191" s="41"/>
      <c r="E191" s="31"/>
      <c r="U191" s="31"/>
      <c r="Y191" s="31"/>
    </row>
    <row r="192" spans="2:25" ht="15" customHeight="1">
      <c r="B192" s="107" t="e">
        <f>#VALUE!</f>
        <v>#VALUE!</v>
      </c>
      <c r="C192" s="108"/>
      <c r="D192" s="25"/>
      <c r="E192" s="32"/>
      <c r="U192" s="31"/>
      <c r="Y192" s="31"/>
    </row>
    <row r="193" spans="21:25" ht="15" customHeight="1">
      <c r="U193" s="31"/>
      <c r="Y193" s="31"/>
    </row>
    <row r="194" spans="18:25" ht="15" customHeight="1">
      <c r="R194" s="40" t="s">
        <v>10</v>
      </c>
      <c r="S194" s="41"/>
      <c r="U194" s="31"/>
      <c r="V194" s="109">
        <f>IF(ISBLANK(T162),"",IF(T162&gt;T226,R162,R226))</f>
      </c>
      <c r="W194" s="107"/>
      <c r="X194" s="28"/>
      <c r="Y194" s="32"/>
    </row>
    <row r="195" ht="15" customHeight="1">
      <c r="U195" s="31"/>
    </row>
    <row r="196" spans="2:21" ht="15" customHeight="1">
      <c r="B196" s="107" t="e">
        <f>#VALUE!</f>
        <v>#VALUE!</v>
      </c>
      <c r="C196" s="108"/>
      <c r="D196" s="25"/>
      <c r="E196" s="29"/>
      <c r="U196" s="31"/>
    </row>
    <row r="197" spans="5:21" ht="15" customHeight="1">
      <c r="E197" s="30"/>
      <c r="U197" s="31"/>
    </row>
    <row r="198" spans="2:21" ht="15" customHeight="1">
      <c r="B198" s="40" t="s">
        <v>10</v>
      </c>
      <c r="C198" s="41"/>
      <c r="E198" s="31"/>
      <c r="F198" s="109">
        <f>IF(ISBLANK(D196),"",IF(D196&gt;D200,B196,B200))</f>
      </c>
      <c r="G198" s="108"/>
      <c r="H198" s="25"/>
      <c r="I198" s="29"/>
      <c r="U198" s="31"/>
    </row>
    <row r="199" spans="5:21" ht="15" customHeight="1">
      <c r="E199" s="31"/>
      <c r="I199" s="30"/>
      <c r="U199" s="31"/>
    </row>
    <row r="200" spans="2:21" ht="15" customHeight="1">
      <c r="B200" s="107" t="e">
        <f>#VALUE!</f>
        <v>#VALUE!</v>
      </c>
      <c r="C200" s="108"/>
      <c r="D200" s="25"/>
      <c r="E200" s="32"/>
      <c r="I200" s="31"/>
      <c r="U200" s="31"/>
    </row>
    <row r="201" spans="9:21" ht="15" customHeight="1">
      <c r="I201" s="31"/>
      <c r="U201" s="31"/>
    </row>
    <row r="202" spans="7:21" ht="15" customHeight="1">
      <c r="G202" s="40" t="s">
        <v>10</v>
      </c>
      <c r="H202" s="41"/>
      <c r="I202" s="31"/>
      <c r="J202" s="109">
        <f>IF(ISBLANK(H198),"",IF(H198&gt;H206,F198,F206))</f>
      </c>
      <c r="K202" s="107"/>
      <c r="L202" s="25"/>
      <c r="M202" s="29"/>
      <c r="U202" s="31"/>
    </row>
    <row r="203" spans="9:21" ht="15" customHeight="1">
      <c r="I203" s="31"/>
      <c r="M203" s="30"/>
      <c r="U203" s="31"/>
    </row>
    <row r="204" spans="2:21" ht="15" customHeight="1">
      <c r="B204" s="107" t="e">
        <f>#VALUE!</f>
        <v>#VALUE!</v>
      </c>
      <c r="C204" s="108"/>
      <c r="D204" s="25"/>
      <c r="E204" s="29"/>
      <c r="I204" s="31"/>
      <c r="M204" s="31"/>
      <c r="U204" s="31"/>
    </row>
    <row r="205" spans="5:21" ht="15" customHeight="1">
      <c r="E205" s="30"/>
      <c r="I205" s="31"/>
      <c r="M205" s="31"/>
      <c r="U205" s="31"/>
    </row>
    <row r="206" spans="2:21" ht="15" customHeight="1">
      <c r="B206" s="40" t="s">
        <v>10</v>
      </c>
      <c r="C206" s="41"/>
      <c r="E206" s="31"/>
      <c r="F206" s="109">
        <f>IF(ISBLANK(D204),"",IF(D204&gt;D208,B204,B208))</f>
      </c>
      <c r="G206" s="108"/>
      <c r="H206" s="25"/>
      <c r="I206" s="32"/>
      <c r="M206" s="31"/>
      <c r="U206" s="31"/>
    </row>
    <row r="207" spans="5:21" ht="15" customHeight="1">
      <c r="E207" s="31"/>
      <c r="M207" s="31"/>
      <c r="U207" s="31"/>
    </row>
    <row r="208" spans="2:21" ht="15" customHeight="1">
      <c r="B208" s="107" t="e">
        <f>#VALUE!</f>
        <v>#VALUE!</v>
      </c>
      <c r="C208" s="108"/>
      <c r="D208" s="25"/>
      <c r="E208" s="32"/>
      <c r="M208" s="31"/>
      <c r="U208" s="31"/>
    </row>
    <row r="209" spans="13:21" ht="15" customHeight="1">
      <c r="M209" s="31"/>
      <c r="U209" s="31"/>
    </row>
    <row r="210" spans="11:21" ht="15" customHeight="1">
      <c r="K210" s="40" t="s">
        <v>10</v>
      </c>
      <c r="L210" s="41"/>
      <c r="M210" s="31"/>
      <c r="N210" s="109">
        <f>IF(ISBLANK(L202),"",IF(L202&gt;L218,J202,J218))</f>
      </c>
      <c r="O210" s="107"/>
      <c r="P210" s="25"/>
      <c r="Q210" s="29"/>
      <c r="U210" s="31"/>
    </row>
    <row r="211" spans="13:21" ht="15" customHeight="1">
      <c r="M211" s="31"/>
      <c r="P211" s="34"/>
      <c r="Q211" s="30"/>
      <c r="T211" s="33"/>
      <c r="U211" s="31"/>
    </row>
    <row r="212" spans="2:21" ht="15" customHeight="1">
      <c r="B212" s="107" t="e">
        <f>#VALUE!</f>
        <v>#VALUE!</v>
      </c>
      <c r="C212" s="108"/>
      <c r="D212" s="25"/>
      <c r="E212" s="29"/>
      <c r="M212" s="31"/>
      <c r="P212" s="33"/>
      <c r="Q212" s="31"/>
      <c r="T212" s="33"/>
      <c r="U212" s="31"/>
    </row>
    <row r="213" spans="5:21" ht="15" customHeight="1">
      <c r="E213" s="30"/>
      <c r="M213" s="31"/>
      <c r="P213" s="33"/>
      <c r="Q213" s="31"/>
      <c r="T213" s="33"/>
      <c r="U213" s="31"/>
    </row>
    <row r="214" spans="2:21" ht="15" customHeight="1">
      <c r="B214" s="40" t="s">
        <v>10</v>
      </c>
      <c r="C214" s="41"/>
      <c r="E214" s="31"/>
      <c r="F214" s="109">
        <f>IF(ISBLANK(D212),"",IF(D212&gt;D216,B212,B216))</f>
      </c>
      <c r="G214" s="108"/>
      <c r="H214" s="25"/>
      <c r="I214" s="29"/>
      <c r="M214" s="31"/>
      <c r="P214" s="33"/>
      <c r="Q214" s="31"/>
      <c r="T214" s="33"/>
      <c r="U214" s="31"/>
    </row>
    <row r="215" spans="3:21" ht="15" customHeight="1">
      <c r="C215" s="41"/>
      <c r="E215" s="31"/>
      <c r="I215" s="30"/>
      <c r="M215" s="31"/>
      <c r="P215" s="33"/>
      <c r="Q215" s="31"/>
      <c r="T215" s="33"/>
      <c r="U215" s="31"/>
    </row>
    <row r="216" spans="2:21" ht="15" customHeight="1">
      <c r="B216" s="107" t="e">
        <f>#VALUE!</f>
        <v>#VALUE!</v>
      </c>
      <c r="C216" s="108"/>
      <c r="D216" s="25"/>
      <c r="E216" s="32"/>
      <c r="I216" s="31"/>
      <c r="M216" s="31"/>
      <c r="P216" s="33"/>
      <c r="Q216" s="31"/>
      <c r="T216" s="33"/>
      <c r="U216" s="31"/>
    </row>
    <row r="217" spans="3:21" ht="15" customHeight="1">
      <c r="C217" s="41"/>
      <c r="I217" s="31"/>
      <c r="M217" s="31"/>
      <c r="P217" s="33"/>
      <c r="Q217" s="31"/>
      <c r="T217" s="33"/>
      <c r="U217" s="31"/>
    </row>
    <row r="218" spans="3:21" ht="15" customHeight="1">
      <c r="C218" s="41"/>
      <c r="G218" s="40" t="s">
        <v>10</v>
      </c>
      <c r="H218" s="41"/>
      <c r="I218" s="31"/>
      <c r="J218" s="109">
        <f>IF(ISBLANK(H214),"",IF(H214&gt;H222,F214,F222))</f>
      </c>
      <c r="K218" s="108"/>
      <c r="L218" s="25"/>
      <c r="M218" s="32"/>
      <c r="P218" s="33"/>
      <c r="Q218" s="31"/>
      <c r="T218" s="33"/>
      <c r="U218" s="31"/>
    </row>
    <row r="219" spans="3:21" ht="15" customHeight="1">
      <c r="C219" s="41"/>
      <c r="I219" s="31"/>
      <c r="P219" s="33"/>
      <c r="Q219" s="31"/>
      <c r="T219" s="33"/>
      <c r="U219" s="31"/>
    </row>
    <row r="220" spans="2:21" ht="15" customHeight="1">
      <c r="B220" s="107" t="e">
        <f>#VALUE!</f>
        <v>#VALUE!</v>
      </c>
      <c r="C220" s="108"/>
      <c r="D220" s="25"/>
      <c r="E220" s="29"/>
      <c r="I220" s="31"/>
      <c r="P220" s="33"/>
      <c r="Q220" s="31"/>
      <c r="T220" s="33"/>
      <c r="U220" s="31"/>
    </row>
    <row r="221" spans="3:21" ht="15" customHeight="1">
      <c r="C221" s="41"/>
      <c r="E221" s="30"/>
      <c r="I221" s="31"/>
      <c r="P221" s="33"/>
      <c r="Q221" s="31"/>
      <c r="T221" s="33"/>
      <c r="U221" s="31"/>
    </row>
    <row r="222" spans="2:21" ht="15" customHeight="1">
      <c r="B222" s="40" t="s">
        <v>10</v>
      </c>
      <c r="C222" s="41"/>
      <c r="E222" s="31"/>
      <c r="F222" s="109">
        <f>IF(ISBLANK(D220),"",IF(D220&gt;D224,B220,B224))</f>
      </c>
      <c r="G222" s="108"/>
      <c r="H222" s="25"/>
      <c r="I222" s="32"/>
      <c r="P222" s="33"/>
      <c r="Q222" s="31"/>
      <c r="T222" s="33"/>
      <c r="U222" s="31"/>
    </row>
    <row r="223" spans="5:21" ht="15" customHeight="1">
      <c r="E223" s="31"/>
      <c r="P223" s="33"/>
      <c r="Q223" s="31"/>
      <c r="T223" s="33"/>
      <c r="U223" s="31"/>
    </row>
    <row r="224" spans="2:21" ht="15" customHeight="1">
      <c r="B224" s="107" t="e">
        <f>#VALUE!</f>
        <v>#VALUE!</v>
      </c>
      <c r="C224" s="108"/>
      <c r="D224" s="25"/>
      <c r="E224" s="32"/>
      <c r="P224" s="33"/>
      <c r="Q224" s="31"/>
      <c r="T224" s="33"/>
      <c r="U224" s="31"/>
    </row>
    <row r="225" spans="16:21" ht="15" customHeight="1">
      <c r="P225" s="33"/>
      <c r="Q225" s="31"/>
      <c r="T225" s="33"/>
      <c r="U225" s="31"/>
    </row>
    <row r="226" spans="15:21" ht="15" customHeight="1">
      <c r="O226" s="40" t="s">
        <v>10</v>
      </c>
      <c r="P226" s="41"/>
      <c r="Q226" s="31"/>
      <c r="R226" s="109">
        <f>IF(ISBLANK(P210),"",IF(P210&gt;P242,N210,N242))</f>
      </c>
      <c r="S226" s="107"/>
      <c r="T226" s="25"/>
      <c r="U226" s="32"/>
    </row>
    <row r="227" spans="16:17" ht="15" customHeight="1">
      <c r="P227" s="33"/>
      <c r="Q227" s="31"/>
    </row>
    <row r="228" spans="2:17" ht="15" customHeight="1">
      <c r="B228" s="107" t="e">
        <f>#VALUE!</f>
        <v>#VALUE!</v>
      </c>
      <c r="C228" s="108"/>
      <c r="D228" s="25"/>
      <c r="E228" s="29"/>
      <c r="P228" s="33"/>
      <c r="Q228" s="31"/>
    </row>
    <row r="229" spans="5:17" ht="15" customHeight="1">
      <c r="E229" s="30"/>
      <c r="P229" s="33"/>
      <c r="Q229" s="31"/>
    </row>
    <row r="230" spans="2:17" ht="15" customHeight="1">
      <c r="B230" s="40" t="s">
        <v>10</v>
      </c>
      <c r="C230" s="41"/>
      <c r="E230" s="31"/>
      <c r="F230" s="109">
        <f>IF(ISBLANK(D228),"",IF(D228&gt;D232,B228,B232))</f>
      </c>
      <c r="G230" s="108"/>
      <c r="H230" s="25"/>
      <c r="I230" s="29"/>
      <c r="P230" s="33"/>
      <c r="Q230" s="31"/>
    </row>
    <row r="231" spans="5:17" ht="15" customHeight="1">
      <c r="E231" s="31"/>
      <c r="I231" s="30"/>
      <c r="P231" s="33"/>
      <c r="Q231" s="31"/>
    </row>
    <row r="232" spans="2:17" ht="15" customHeight="1">
      <c r="B232" s="107" t="e">
        <f>#VALUE!</f>
        <v>#VALUE!</v>
      </c>
      <c r="C232" s="108"/>
      <c r="D232" s="25"/>
      <c r="E232" s="32"/>
      <c r="I232" s="31"/>
      <c r="P232" s="33"/>
      <c r="Q232" s="31"/>
    </row>
    <row r="233" spans="9:17" ht="15" customHeight="1">
      <c r="I233" s="31"/>
      <c r="P233" s="33"/>
      <c r="Q233" s="31"/>
    </row>
    <row r="234" spans="7:17" ht="15" customHeight="1">
      <c r="G234" s="40" t="s">
        <v>10</v>
      </c>
      <c r="H234" s="41"/>
      <c r="I234" s="31"/>
      <c r="J234" s="109">
        <f>IF(ISBLANK(H230),"",IF(H230&gt;H238,F230,F238))</f>
      </c>
      <c r="K234" s="107"/>
      <c r="L234" s="25"/>
      <c r="M234" s="29"/>
      <c r="P234" s="33"/>
      <c r="Q234" s="31"/>
    </row>
    <row r="235" spans="9:17" ht="15" customHeight="1">
      <c r="I235" s="31"/>
      <c r="M235" s="30"/>
      <c r="P235" s="33"/>
      <c r="Q235" s="31"/>
    </row>
    <row r="236" spans="2:17" ht="15" customHeight="1">
      <c r="B236" s="107" t="e">
        <f>#VALUE!</f>
        <v>#VALUE!</v>
      </c>
      <c r="C236" s="108"/>
      <c r="D236" s="25"/>
      <c r="E236" s="29"/>
      <c r="I236" s="31"/>
      <c r="M236" s="31"/>
      <c r="P236" s="33"/>
      <c r="Q236" s="31"/>
    </row>
    <row r="237" spans="5:17" ht="15" customHeight="1">
      <c r="E237" s="30"/>
      <c r="I237" s="31"/>
      <c r="M237" s="31"/>
      <c r="P237" s="33"/>
      <c r="Q237" s="31"/>
    </row>
    <row r="238" spans="2:17" ht="15" customHeight="1">
      <c r="B238" s="40" t="s">
        <v>10</v>
      </c>
      <c r="C238" s="41"/>
      <c r="E238" s="31"/>
      <c r="F238" s="109">
        <f>IF(ISBLANK(D236),"",IF(D236&gt;D240,B236,B240))</f>
      </c>
      <c r="G238" s="108"/>
      <c r="H238" s="25"/>
      <c r="I238" s="32"/>
      <c r="M238" s="31"/>
      <c r="P238" s="33"/>
      <c r="Q238" s="31"/>
    </row>
    <row r="239" spans="5:17" ht="15" customHeight="1">
      <c r="E239" s="31"/>
      <c r="M239" s="31"/>
      <c r="P239" s="33"/>
      <c r="Q239" s="31"/>
    </row>
    <row r="240" spans="2:17" ht="15" customHeight="1">
      <c r="B240" s="107" t="e">
        <f>#VALUE!</f>
        <v>#VALUE!</v>
      </c>
      <c r="C240" s="108"/>
      <c r="D240" s="25"/>
      <c r="E240" s="32"/>
      <c r="M240" s="31"/>
      <c r="P240" s="33"/>
      <c r="Q240" s="31"/>
    </row>
    <row r="241" spans="13:17" ht="15" customHeight="1">
      <c r="M241" s="31"/>
      <c r="P241" s="33"/>
      <c r="Q241" s="31"/>
    </row>
    <row r="242" spans="11:17" ht="15" customHeight="1">
      <c r="K242" s="40" t="s">
        <v>10</v>
      </c>
      <c r="L242" s="41"/>
      <c r="M242" s="31"/>
      <c r="N242" s="109">
        <f>IF(ISBLANK(L234),"",IF(L234&gt;L250,J234,J250))</f>
      </c>
      <c r="O242" s="107"/>
      <c r="P242" s="25"/>
      <c r="Q242" s="32"/>
    </row>
    <row r="243" ht="15" customHeight="1">
      <c r="M243" s="31"/>
    </row>
    <row r="244" spans="2:13" ht="15" customHeight="1">
      <c r="B244" s="107" t="e">
        <f>#VALUE!</f>
        <v>#VALUE!</v>
      </c>
      <c r="C244" s="108"/>
      <c r="D244" s="25"/>
      <c r="E244" s="29"/>
      <c r="M244" s="31"/>
    </row>
    <row r="245" spans="5:13" ht="15" customHeight="1">
      <c r="E245" s="30"/>
      <c r="M245" s="31"/>
    </row>
    <row r="246" spans="2:13" ht="15" customHeight="1">
      <c r="B246" s="40" t="s">
        <v>10</v>
      </c>
      <c r="C246" s="41"/>
      <c r="E246" s="31"/>
      <c r="F246" s="109">
        <f>IF(ISBLANK(D244),"",IF(D244&gt;D248,B244,B248))</f>
      </c>
      <c r="G246" s="108"/>
      <c r="H246" s="25"/>
      <c r="I246" s="29"/>
      <c r="M246" s="31"/>
    </row>
    <row r="247" spans="5:13" ht="15" customHeight="1">
      <c r="E247" s="31"/>
      <c r="I247" s="30"/>
      <c r="M247" s="31"/>
    </row>
    <row r="248" spans="2:13" ht="15" customHeight="1">
      <c r="B248" s="107" t="e">
        <f>#VALUE!</f>
        <v>#VALUE!</v>
      </c>
      <c r="C248" s="108"/>
      <c r="D248" s="25"/>
      <c r="E248" s="32"/>
      <c r="I248" s="31"/>
      <c r="M248" s="31"/>
    </row>
    <row r="249" spans="9:13" ht="15" customHeight="1">
      <c r="I249" s="31"/>
      <c r="M249" s="31"/>
    </row>
    <row r="250" spans="7:13" ht="15" customHeight="1">
      <c r="G250" s="40" t="s">
        <v>10</v>
      </c>
      <c r="H250" s="41"/>
      <c r="I250" s="31"/>
      <c r="J250" s="109">
        <f>IF(ISBLANK(H246),"",IF(H246&gt;H254,F246,F254))</f>
      </c>
      <c r="K250" s="108"/>
      <c r="L250" s="25"/>
      <c r="M250" s="32"/>
    </row>
    <row r="251" ht="15" customHeight="1">
      <c r="I251" s="31"/>
    </row>
    <row r="252" spans="2:9" ht="15" customHeight="1">
      <c r="B252" s="107" t="e">
        <f>#VALUE!</f>
        <v>#VALUE!</v>
      </c>
      <c r="C252" s="108"/>
      <c r="D252" s="25"/>
      <c r="E252" s="29"/>
      <c r="I252" s="31"/>
    </row>
    <row r="253" spans="5:9" ht="15" customHeight="1">
      <c r="E253" s="30"/>
      <c r="I253" s="31"/>
    </row>
    <row r="254" spans="2:9" ht="15" customHeight="1">
      <c r="B254" s="40" t="s">
        <v>10</v>
      </c>
      <c r="C254" s="41"/>
      <c r="E254" s="31"/>
      <c r="F254" s="109">
        <f>IF(ISBLANK(D252),"",IF(D252&gt;D256,B252,B256))</f>
      </c>
      <c r="G254" s="108"/>
      <c r="H254" s="25"/>
      <c r="I254" s="32"/>
    </row>
    <row r="255" spans="3:5" ht="15" customHeight="1">
      <c r="C255" s="41"/>
      <c r="E255" s="31"/>
    </row>
    <row r="256" spans="2:5" ht="15" customHeight="1">
      <c r="B256" s="107" t="e">
        <f>#VALUE!</f>
        <v>#VALUE!</v>
      </c>
      <c r="C256" s="108"/>
      <c r="D256" s="25"/>
      <c r="E256" s="32"/>
    </row>
    <row r="260" spans="2:7" ht="15" customHeight="1">
      <c r="B260" s="107">
        <f>IF(ISBLANK(T34),"",IF(T34&gt;T98,R98,R34))</f>
      </c>
      <c r="C260" s="108"/>
      <c r="D260" s="25"/>
      <c r="E260" s="29"/>
      <c r="F260" s="110"/>
      <c r="G260" s="110"/>
    </row>
    <row r="261" ht="15" customHeight="1">
      <c r="E261" s="30"/>
    </row>
    <row r="262" spans="2:7" ht="15" customHeight="1">
      <c r="B262" s="40" t="s">
        <v>10</v>
      </c>
      <c r="C262" s="41"/>
      <c r="E262" s="31"/>
      <c r="F262" s="109">
        <f>IF(ISBLANK(D260),"",IF(D260&gt;D264,B260,B264))</f>
      </c>
      <c r="G262" s="107"/>
    </row>
    <row r="263" ht="15" customHeight="1">
      <c r="E263" s="31"/>
    </row>
    <row r="264" spans="2:5" ht="15" customHeight="1">
      <c r="B264" s="107">
        <f>IF(ISBLANK(T162),"",IF(T162&gt;T226,R226,R162))</f>
      </c>
      <c r="C264" s="108"/>
      <c r="D264" s="25"/>
      <c r="E264" s="32"/>
    </row>
    <row r="273" ht="15" customHeight="1">
      <c r="L273" s="41"/>
    </row>
  </sheetData>
  <sheetProtection/>
  <mergeCells count="132">
    <mergeCell ref="B172:C172"/>
    <mergeCell ref="F174:G174"/>
    <mergeCell ref="N210:O210"/>
    <mergeCell ref="B188:C188"/>
    <mergeCell ref="F190:G190"/>
    <mergeCell ref="B192:C192"/>
    <mergeCell ref="B164:C164"/>
    <mergeCell ref="F166:G166"/>
    <mergeCell ref="B168:C168"/>
    <mergeCell ref="J170:K170"/>
    <mergeCell ref="B176:C176"/>
    <mergeCell ref="N178:O178"/>
    <mergeCell ref="F262:G262"/>
    <mergeCell ref="B264:C264"/>
    <mergeCell ref="B260:C260"/>
    <mergeCell ref="R226:S226"/>
    <mergeCell ref="F260:G260"/>
    <mergeCell ref="B208:C208"/>
    <mergeCell ref="J250:K250"/>
    <mergeCell ref="N242:O242"/>
    <mergeCell ref="B216:C216"/>
    <mergeCell ref="J218:K218"/>
    <mergeCell ref="B220:C220"/>
    <mergeCell ref="B256:C256"/>
    <mergeCell ref="B236:C236"/>
    <mergeCell ref="F238:G238"/>
    <mergeCell ref="F182:G182"/>
    <mergeCell ref="B204:C204"/>
    <mergeCell ref="F206:G206"/>
    <mergeCell ref="B184:C184"/>
    <mergeCell ref="B196:C196"/>
    <mergeCell ref="F198:G198"/>
    <mergeCell ref="B180:C180"/>
    <mergeCell ref="V194:W194"/>
    <mergeCell ref="B252:C252"/>
    <mergeCell ref="F254:G254"/>
    <mergeCell ref="J202:K202"/>
    <mergeCell ref="J186:K186"/>
    <mergeCell ref="B200:C200"/>
    <mergeCell ref="B240:C240"/>
    <mergeCell ref="B244:C244"/>
    <mergeCell ref="F246:G246"/>
    <mergeCell ref="J234:K234"/>
    <mergeCell ref="B212:C212"/>
    <mergeCell ref="F214:G214"/>
    <mergeCell ref="F222:G222"/>
    <mergeCell ref="B132:C132"/>
    <mergeCell ref="F134:G134"/>
    <mergeCell ref="B136:C136"/>
    <mergeCell ref="J138:K138"/>
    <mergeCell ref="B248:C248"/>
    <mergeCell ref="B152:C152"/>
    <mergeCell ref="J154:K154"/>
    <mergeCell ref="B156:C156"/>
    <mergeCell ref="F158:G158"/>
    <mergeCell ref="B160:C160"/>
    <mergeCell ref="B224:C224"/>
    <mergeCell ref="B228:C228"/>
    <mergeCell ref="F230:G230"/>
    <mergeCell ref="B232:C232"/>
    <mergeCell ref="B124:C124"/>
    <mergeCell ref="F126:G126"/>
    <mergeCell ref="B128:C128"/>
    <mergeCell ref="Z130:AA130"/>
    <mergeCell ref="F118:G118"/>
    <mergeCell ref="B120:C120"/>
    <mergeCell ref="R162:S162"/>
    <mergeCell ref="B140:C140"/>
    <mergeCell ref="F142:G142"/>
    <mergeCell ref="B144:C144"/>
    <mergeCell ref="N146:O146"/>
    <mergeCell ref="B148:C148"/>
    <mergeCell ref="F150:G150"/>
    <mergeCell ref="J122:K122"/>
    <mergeCell ref="F110:G110"/>
    <mergeCell ref="B112:C112"/>
    <mergeCell ref="N114:O114"/>
    <mergeCell ref="B116:C116"/>
    <mergeCell ref="J106:K106"/>
    <mergeCell ref="B108:C108"/>
    <mergeCell ref="F86:G86"/>
    <mergeCell ref="B88:C88"/>
    <mergeCell ref="J90:K90"/>
    <mergeCell ref="B92:C92"/>
    <mergeCell ref="F94:G94"/>
    <mergeCell ref="B96:C96"/>
    <mergeCell ref="R98:S98"/>
    <mergeCell ref="B100:C100"/>
    <mergeCell ref="F102:G102"/>
    <mergeCell ref="B104:C104"/>
    <mergeCell ref="V66:W66"/>
    <mergeCell ref="B68:C68"/>
    <mergeCell ref="F70:G70"/>
    <mergeCell ref="B72:C72"/>
    <mergeCell ref="N82:O82"/>
    <mergeCell ref="B84:C84"/>
    <mergeCell ref="F62:G62"/>
    <mergeCell ref="B64:C64"/>
    <mergeCell ref="J74:K74"/>
    <mergeCell ref="B76:C76"/>
    <mergeCell ref="F78:G78"/>
    <mergeCell ref="B80:C80"/>
    <mergeCell ref="J58:K58"/>
    <mergeCell ref="B60:C60"/>
    <mergeCell ref="F38:G38"/>
    <mergeCell ref="B40:C40"/>
    <mergeCell ref="J42:K42"/>
    <mergeCell ref="B44:C44"/>
    <mergeCell ref="F46:G46"/>
    <mergeCell ref="B48:C48"/>
    <mergeCell ref="N50:O50"/>
    <mergeCell ref="B52:C52"/>
    <mergeCell ref="F54:G54"/>
    <mergeCell ref="B56:C56"/>
    <mergeCell ref="N18:O18"/>
    <mergeCell ref="B20:C20"/>
    <mergeCell ref="F22:G22"/>
    <mergeCell ref="B24:C24"/>
    <mergeCell ref="F30:G30"/>
    <mergeCell ref="B32:C32"/>
    <mergeCell ref="R34:S34"/>
    <mergeCell ref="B36:C36"/>
    <mergeCell ref="J10:K10"/>
    <mergeCell ref="B12:C12"/>
    <mergeCell ref="J26:K26"/>
    <mergeCell ref="B28:C28"/>
    <mergeCell ref="F14:G14"/>
    <mergeCell ref="B16:C16"/>
    <mergeCell ref="B1:K1"/>
    <mergeCell ref="B4:C4"/>
    <mergeCell ref="F6:G6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1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7"/>
  <sheetViews>
    <sheetView zoomScalePageLayoutView="0" workbookViewId="0" topLeftCell="K7">
      <selection activeCell="L28" sqref="L28:S43"/>
    </sheetView>
  </sheetViews>
  <sheetFormatPr defaultColWidth="9.140625" defaultRowHeight="15"/>
  <cols>
    <col min="9" max="10" width="9.140625" style="9" customWidth="1"/>
  </cols>
  <sheetData>
    <row r="1" spans="1:28" ht="15">
      <c r="A1" t="str">
        <f aca="true" t="shared" si="0" ref="A1:H1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aca="true" t="shared" si="1" ref="L1:S1">MATCH(A1,$I:$I,0)</f>
        <v>#N/A</v>
      </c>
      <c r="M1">
        <f t="shared" si="1"/>
        <v>33</v>
      </c>
      <c r="N1" t="e">
        <f t="shared" si="1"/>
        <v>#N/A</v>
      </c>
      <c r="O1">
        <f t="shared" si="1"/>
        <v>44</v>
      </c>
      <c r="P1" t="e">
        <f t="shared" si="1"/>
        <v>#N/A</v>
      </c>
      <c r="Q1">
        <f t="shared" si="1"/>
        <v>55</v>
      </c>
      <c r="R1" t="e">
        <f t="shared" si="1"/>
        <v>#N/A</v>
      </c>
      <c r="S1">
        <f t="shared" si="1"/>
        <v>24</v>
      </c>
      <c r="U1" t="e">
        <f aca="true" t="shared" si="2" ref="U1:AB8">MATCH(A1,$J:$J,0)</f>
        <v>#N/A</v>
      </c>
      <c r="V1" t="e">
        <f t="shared" si="2"/>
        <v>#N/A</v>
      </c>
      <c r="W1">
        <f t="shared" si="2"/>
        <v>37</v>
      </c>
      <c r="X1" t="e">
        <f t="shared" si="2"/>
        <v>#N/A</v>
      </c>
      <c r="Y1">
        <f t="shared" si="2"/>
        <v>50</v>
      </c>
      <c r="Z1" t="e">
        <f t="shared" si="2"/>
        <v>#N/A</v>
      </c>
      <c r="AA1">
        <f t="shared" si="2"/>
        <v>63</v>
      </c>
      <c r="AB1" t="e">
        <f t="shared" si="2"/>
        <v>#N/A</v>
      </c>
    </row>
    <row r="2" spans="1:28" ht="15">
      <c r="A2" t="str">
        <f aca="true" t="shared" si="3" ref="A2:E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aca="true" t="shared" si="4" ref="F2:H8">ROW()&amp;COLUMN()</f>
        <v>26</v>
      </c>
      <c r="G2" t="str">
        <f t="shared" si="4"/>
        <v>27</v>
      </c>
      <c r="H2" t="str">
        <f t="shared" si="4"/>
        <v>28</v>
      </c>
      <c r="L2" t="e">
        <f aca="true" t="shared" si="5" ref="L2:N4">MATCH(A2,$I:$I,0)</f>
        <v>#N/A</v>
      </c>
      <c r="M2" t="e">
        <f t="shared" si="5"/>
        <v>#N/A</v>
      </c>
      <c r="N2">
        <f t="shared" si="5"/>
        <v>45</v>
      </c>
      <c r="O2" t="e">
        <f aca="true" t="shared" si="6" ref="O2:S4">MATCH(D2,$I:$I,0)</f>
        <v>#N/A</v>
      </c>
      <c r="P2">
        <f t="shared" si="6"/>
        <v>56</v>
      </c>
      <c r="Q2" t="e">
        <f t="shared" si="6"/>
        <v>#N/A</v>
      </c>
      <c r="R2">
        <f t="shared" si="6"/>
        <v>25</v>
      </c>
      <c r="S2">
        <f t="shared" si="6"/>
        <v>36</v>
      </c>
      <c r="U2">
        <f t="shared" si="2"/>
        <v>33</v>
      </c>
      <c r="V2" t="e">
        <f t="shared" si="2"/>
        <v>#N/A</v>
      </c>
      <c r="W2" t="e">
        <f t="shared" si="2"/>
        <v>#N/A</v>
      </c>
      <c r="X2">
        <f t="shared" si="2"/>
        <v>49</v>
      </c>
      <c r="Y2" t="e">
        <f t="shared" si="2"/>
        <v>#N/A</v>
      </c>
      <c r="Z2">
        <f t="shared" si="2"/>
        <v>62</v>
      </c>
      <c r="AA2" t="e">
        <f t="shared" si="2"/>
        <v>#N/A</v>
      </c>
      <c r="AB2" t="e">
        <f t="shared" si="2"/>
        <v>#N/A</v>
      </c>
    </row>
    <row r="3" spans="1:28" ht="15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>
        <f t="shared" si="5"/>
        <v>37</v>
      </c>
      <c r="M3" t="e">
        <f t="shared" si="5"/>
        <v>#N/A</v>
      </c>
      <c r="N3" t="e">
        <f t="shared" si="5"/>
        <v>#N/A</v>
      </c>
      <c r="O3">
        <f t="shared" si="6"/>
        <v>57</v>
      </c>
      <c r="P3" t="e">
        <f t="shared" si="6"/>
        <v>#N/A</v>
      </c>
      <c r="Q3">
        <f t="shared" si="6"/>
        <v>26</v>
      </c>
      <c r="R3" t="e">
        <f t="shared" si="6"/>
        <v>#N/A</v>
      </c>
      <c r="S3">
        <f t="shared" si="6"/>
        <v>48</v>
      </c>
      <c r="U3" t="e">
        <f t="shared" si="2"/>
        <v>#N/A</v>
      </c>
      <c r="V3">
        <f t="shared" si="2"/>
        <v>45</v>
      </c>
      <c r="W3" t="e">
        <f t="shared" si="2"/>
        <v>#N/A</v>
      </c>
      <c r="X3" t="e">
        <f t="shared" si="2"/>
        <v>#N/A</v>
      </c>
      <c r="Y3">
        <f t="shared" si="2"/>
        <v>61</v>
      </c>
      <c r="Z3" t="e">
        <f t="shared" si="2"/>
        <v>#N/A</v>
      </c>
      <c r="AA3">
        <f t="shared" si="2"/>
        <v>32</v>
      </c>
      <c r="AB3" t="e">
        <f t="shared" si="2"/>
        <v>#N/A</v>
      </c>
    </row>
    <row r="4" spans="1:28" ht="15">
      <c r="A4" t="str">
        <f aca="true" t="shared" si="7" ref="A4:E8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>
        <f t="shared" si="5"/>
        <v>49</v>
      </c>
      <c r="N4" t="e">
        <f t="shared" si="5"/>
        <v>#N/A</v>
      </c>
      <c r="O4" t="e">
        <f>MATCH(D4,$I:$I,0)</f>
        <v>#N/A</v>
      </c>
      <c r="P4">
        <f t="shared" si="6"/>
        <v>27</v>
      </c>
      <c r="Q4" t="e">
        <f t="shared" si="6"/>
        <v>#N/A</v>
      </c>
      <c r="R4">
        <f t="shared" si="6"/>
        <v>38</v>
      </c>
      <c r="S4">
        <f t="shared" si="6"/>
        <v>60</v>
      </c>
      <c r="U4">
        <f t="shared" si="2"/>
        <v>44</v>
      </c>
      <c r="V4" t="e">
        <f t="shared" si="2"/>
        <v>#N/A</v>
      </c>
      <c r="W4">
        <f t="shared" si="2"/>
        <v>57</v>
      </c>
      <c r="X4" t="e">
        <f t="shared" si="2"/>
        <v>#N/A</v>
      </c>
      <c r="Y4" t="e">
        <f t="shared" si="2"/>
        <v>#N/A</v>
      </c>
      <c r="Z4">
        <f t="shared" si="2"/>
        <v>31</v>
      </c>
      <c r="AA4" t="e">
        <f t="shared" si="2"/>
        <v>#N/A</v>
      </c>
      <c r="AB4" t="e">
        <f t="shared" si="2"/>
        <v>#N/A</v>
      </c>
    </row>
    <row r="5" spans="1:28" ht="15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>
        <f aca="true" t="shared" si="8" ref="L5:S6">MATCH(A5,$I:$I,0)</f>
        <v>50</v>
      </c>
      <c r="M5" t="e">
        <f t="shared" si="8"/>
        <v>#N/A</v>
      </c>
      <c r="N5">
        <f t="shared" si="8"/>
        <v>61</v>
      </c>
      <c r="O5" t="e">
        <f t="shared" si="8"/>
        <v>#N/A</v>
      </c>
      <c r="P5" t="e">
        <f t="shared" si="8"/>
        <v>#N/A</v>
      </c>
      <c r="Q5">
        <f t="shared" si="8"/>
        <v>39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>
        <f t="shared" si="2"/>
        <v>56</v>
      </c>
      <c r="W5" t="e">
        <f t="shared" si="2"/>
        <v>#N/A</v>
      </c>
      <c r="X5">
        <f t="shared" si="2"/>
        <v>27</v>
      </c>
      <c r="Y5" t="e">
        <f t="shared" si="2"/>
        <v>#N/A</v>
      </c>
      <c r="Z5" t="e">
        <f t="shared" si="2"/>
        <v>#N/A</v>
      </c>
      <c r="AA5">
        <f t="shared" si="2"/>
        <v>43</v>
      </c>
      <c r="AB5">
        <f t="shared" si="2"/>
        <v>30</v>
      </c>
    </row>
    <row r="6" spans="1:28" ht="15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>
        <f t="shared" si="8"/>
        <v>62</v>
      </c>
      <c r="N6" t="e">
        <f t="shared" si="8"/>
        <v>#N/A</v>
      </c>
      <c r="O6">
        <f t="shared" si="8"/>
        <v>31</v>
      </c>
      <c r="P6" t="e">
        <f t="shared" si="8"/>
        <v>#N/A</v>
      </c>
      <c r="Q6" t="e">
        <f t="shared" si="8"/>
        <v>#N/A</v>
      </c>
      <c r="R6">
        <f t="shared" si="8"/>
        <v>51</v>
      </c>
      <c r="S6" t="e">
        <f t="shared" si="8"/>
        <v>#N/A</v>
      </c>
      <c r="U6">
        <f t="shared" si="2"/>
        <v>55</v>
      </c>
      <c r="V6" t="e">
        <f t="shared" si="2"/>
        <v>#N/A</v>
      </c>
      <c r="W6">
        <f t="shared" si="2"/>
        <v>26</v>
      </c>
      <c r="X6" t="e">
        <f t="shared" si="2"/>
        <v>#N/A</v>
      </c>
      <c r="Y6">
        <f t="shared" si="2"/>
        <v>39</v>
      </c>
      <c r="Z6" t="e">
        <f t="shared" si="2"/>
        <v>#N/A</v>
      </c>
      <c r="AA6" t="e">
        <f t="shared" si="2"/>
        <v>#N/A</v>
      </c>
      <c r="AB6">
        <f t="shared" si="2"/>
        <v>42</v>
      </c>
    </row>
    <row r="7" spans="1:28" ht="15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>
        <f aca="true" t="shared" si="9" ref="L7:S8">MATCH(A7,$I:$I,0)</f>
        <v>63</v>
      </c>
      <c r="M7" t="e">
        <f t="shared" si="9"/>
        <v>#N/A</v>
      </c>
      <c r="N7">
        <f t="shared" si="9"/>
        <v>32</v>
      </c>
      <c r="O7" t="e">
        <f t="shared" si="9"/>
        <v>#N/A</v>
      </c>
      <c r="P7">
        <f t="shared" si="9"/>
        <v>43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>
        <f t="shared" si="2"/>
        <v>25</v>
      </c>
      <c r="W7" t="e">
        <f t="shared" si="2"/>
        <v>#N/A</v>
      </c>
      <c r="X7">
        <f t="shared" si="2"/>
        <v>38</v>
      </c>
      <c r="Y7" t="e">
        <f t="shared" si="2"/>
        <v>#N/A</v>
      </c>
      <c r="Z7">
        <f t="shared" si="2"/>
        <v>51</v>
      </c>
      <c r="AA7" t="e">
        <f t="shared" si="2"/>
        <v>#N/A</v>
      </c>
      <c r="AB7">
        <f t="shared" si="2"/>
        <v>54</v>
      </c>
    </row>
    <row r="8" spans="1:28" ht="15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>
        <f t="shared" si="9"/>
        <v>30</v>
      </c>
      <c r="Q8">
        <f t="shared" si="9"/>
        <v>42</v>
      </c>
      <c r="R8">
        <f t="shared" si="9"/>
        <v>54</v>
      </c>
      <c r="S8" t="e">
        <f t="shared" si="9"/>
        <v>#N/A</v>
      </c>
      <c r="U8">
        <f t="shared" si="2"/>
        <v>24</v>
      </c>
      <c r="V8">
        <f t="shared" si="2"/>
        <v>36</v>
      </c>
      <c r="W8">
        <f t="shared" si="2"/>
        <v>48</v>
      </c>
      <c r="X8">
        <f t="shared" si="2"/>
        <v>60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2:28" ht="15">
      <c r="L11">
        <f ca="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M11" t="e">
        <f aca="true" ca="1" t="shared" si="10" ref="M11:S1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>#NAME?</v>
      </c>
      <c r="N11">
        <f ca="1" t="shared" si="10"/>
      </c>
      <c r="O11" t="e">
        <f ca="1" t="shared" si="10"/>
        <v>#NAME?</v>
      </c>
      <c r="P11">
        <f ca="1" t="shared" si="10"/>
      </c>
      <c r="Q11" t="e">
        <f ca="1" t="shared" si="10"/>
        <v>#NAME?</v>
      </c>
      <c r="R11">
        <f ca="1" t="shared" si="10"/>
      </c>
      <c r="S11" t="e">
        <f ca="1" t="shared" si="10"/>
        <v>#NAME?</v>
      </c>
      <c r="U11">
        <f ca="1">IF(ISNA(INDIRECT(ADDRESS(ROUND(ROW()/2,0)-5,COLUMN()))),"",IF(_XLL.ЕНЕЧЁТ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</c>
      <c r="V11">
        <f aca="true" ca="1" t="shared" si="11" ref="V11:AB11">IF(ISNA(INDIRECT(ADDRESS(ROUND(ROW()/2,0)-5,COLUMN()))),"",IF(_XLL.ЕНЕЧЁТ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</c>
      <c r="W11" t="e">
        <f ca="1" t="shared" si="11"/>
        <v>#NAME?</v>
      </c>
      <c r="X11">
        <f ca="1" t="shared" si="11"/>
      </c>
      <c r="Y11" t="e">
        <f ca="1" t="shared" si="11"/>
        <v>#NAME?</v>
      </c>
      <c r="Z11">
        <f ca="1" t="shared" si="11"/>
      </c>
      <c r="AA11" t="e">
        <f ca="1" t="shared" si="11"/>
        <v>#NAME?</v>
      </c>
      <c r="AB11">
        <f ca="1" t="shared" si="11"/>
      </c>
    </row>
    <row r="12" spans="12:28" ht="15">
      <c r="L12">
        <f aca="true" ca="1" t="shared" si="12" ref="L12:S26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M12" t="e">
        <f ca="1" t="shared" si="12"/>
        <v>#NAME?</v>
      </c>
      <c r="N12">
        <f ca="1" t="shared" si="12"/>
      </c>
      <c r="O12" t="e">
        <f ca="1" t="shared" si="12"/>
        <v>#NAME?</v>
      </c>
      <c r="P12">
        <f ca="1" t="shared" si="12"/>
      </c>
      <c r="Q12" t="e">
        <f ca="1" t="shared" si="12"/>
        <v>#NAME?</v>
      </c>
      <c r="R12">
        <f ca="1" t="shared" si="12"/>
      </c>
      <c r="S12" t="e">
        <f ca="1" t="shared" si="12"/>
        <v>#NAME?</v>
      </c>
      <c r="U12">
        <f aca="true" ca="1" t="shared" si="13" ref="U12:AB26">IF(ISNA(INDIRECT(ADDRESS(ROUND(ROW()/2,0)-5,COLUMN()))),"",IF(_XLL.ЕНЕЧЁТ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</c>
      <c r="V12">
        <f ca="1" t="shared" si="13"/>
      </c>
      <c r="W12" t="e">
        <f ca="1" t="shared" si="13"/>
        <v>#NAME?</v>
      </c>
      <c r="X12">
        <f ca="1" t="shared" si="13"/>
      </c>
      <c r="Y12" t="e">
        <f ca="1" t="shared" si="13"/>
        <v>#NAME?</v>
      </c>
      <c r="Z12">
        <f ca="1" t="shared" si="13"/>
      </c>
      <c r="AA12" t="e">
        <f ca="1" t="shared" si="13"/>
        <v>#NAME?</v>
      </c>
      <c r="AB12">
        <f ca="1" t="shared" si="13"/>
      </c>
    </row>
    <row r="13" spans="12:28" ht="15">
      <c r="L13">
        <f ca="1" t="shared" si="12"/>
      </c>
      <c r="M13">
        <f ca="1" t="shared" si="12"/>
      </c>
      <c r="N13" t="e">
        <f ca="1" t="shared" si="12"/>
        <v>#NAME?</v>
      </c>
      <c r="O13">
        <f ca="1" t="shared" si="12"/>
      </c>
      <c r="P13" t="e">
        <f ca="1" t="shared" si="12"/>
        <v>#NAME?</v>
      </c>
      <c r="Q13">
        <f ca="1" t="shared" si="12"/>
      </c>
      <c r="R13" t="e">
        <f ca="1" t="shared" si="12"/>
        <v>#NAME?</v>
      </c>
      <c r="S13" t="e">
        <f ca="1" t="shared" si="12"/>
        <v>#NAME?</v>
      </c>
      <c r="U13" t="e">
        <f ca="1" t="shared" si="13"/>
        <v>#NAME?</v>
      </c>
      <c r="V13">
        <f ca="1" t="shared" si="13"/>
      </c>
      <c r="W13">
        <f ca="1" t="shared" si="13"/>
      </c>
      <c r="X13" t="e">
        <f ca="1" t="shared" si="13"/>
        <v>#NAME?</v>
      </c>
      <c r="Y13">
        <f ca="1" t="shared" si="13"/>
      </c>
      <c r="Z13" t="e">
        <f ca="1" t="shared" si="13"/>
        <v>#NAME?</v>
      </c>
      <c r="AA13">
        <f ca="1" t="shared" si="13"/>
      </c>
      <c r="AB13">
        <f ca="1" t="shared" si="13"/>
      </c>
    </row>
    <row r="14" spans="12:28" ht="15">
      <c r="L14">
        <f ca="1" t="shared" si="12"/>
      </c>
      <c r="M14">
        <f ca="1" t="shared" si="12"/>
      </c>
      <c r="N14" t="e">
        <f ca="1" t="shared" si="12"/>
        <v>#NAME?</v>
      </c>
      <c r="O14">
        <f ca="1" t="shared" si="12"/>
      </c>
      <c r="P14" t="e">
        <f ca="1" t="shared" si="12"/>
        <v>#NAME?</v>
      </c>
      <c r="Q14">
        <f ca="1" t="shared" si="12"/>
      </c>
      <c r="R14" t="e">
        <f ca="1" t="shared" si="12"/>
        <v>#NAME?</v>
      </c>
      <c r="S14" t="e">
        <f ca="1" t="shared" si="12"/>
        <v>#NAME?</v>
      </c>
      <c r="U14" t="e">
        <f ca="1" t="shared" si="13"/>
        <v>#NAME?</v>
      </c>
      <c r="V14">
        <f ca="1" t="shared" si="13"/>
      </c>
      <c r="W14">
        <f ca="1" t="shared" si="13"/>
      </c>
      <c r="X14" t="e">
        <f ca="1" t="shared" si="13"/>
        <v>#NAME?</v>
      </c>
      <c r="Y14">
        <f ca="1" t="shared" si="13"/>
      </c>
      <c r="Z14" t="e">
        <f ca="1" t="shared" si="13"/>
        <v>#NAME?</v>
      </c>
      <c r="AA14">
        <f ca="1" t="shared" si="13"/>
      </c>
      <c r="AB14">
        <f ca="1" t="shared" si="13"/>
      </c>
    </row>
    <row r="15" spans="12:28" ht="15">
      <c r="L15" t="e">
        <f ca="1" t="shared" si="12"/>
        <v>#NAME?</v>
      </c>
      <c r="M15">
        <f ca="1" t="shared" si="12"/>
      </c>
      <c r="N15">
        <f ca="1" t="shared" si="12"/>
      </c>
      <c r="O15" t="e">
        <f ca="1" t="shared" si="12"/>
        <v>#NAME?</v>
      </c>
      <c r="P15">
        <f ca="1" t="shared" si="12"/>
      </c>
      <c r="Q15" t="e">
        <f ca="1" t="shared" si="12"/>
        <v>#NAME?</v>
      </c>
      <c r="R15">
        <f ca="1" t="shared" si="12"/>
      </c>
      <c r="S15" t="e">
        <f ca="1" t="shared" si="12"/>
        <v>#NAME?</v>
      </c>
      <c r="U15">
        <f ca="1" t="shared" si="13"/>
      </c>
      <c r="V15" t="e">
        <f ca="1" t="shared" si="13"/>
        <v>#NAME?</v>
      </c>
      <c r="W15">
        <f ca="1" t="shared" si="13"/>
      </c>
      <c r="X15">
        <f ca="1" t="shared" si="13"/>
      </c>
      <c r="Y15" t="e">
        <f ca="1" t="shared" si="13"/>
        <v>#NAME?</v>
      </c>
      <c r="Z15">
        <f ca="1" t="shared" si="13"/>
      </c>
      <c r="AA15" t="e">
        <f ca="1" t="shared" si="13"/>
        <v>#NAME?</v>
      </c>
      <c r="AB15">
        <f ca="1" t="shared" si="13"/>
      </c>
    </row>
    <row r="16" spans="12:28" ht="15">
      <c r="L16" t="e">
        <f ca="1" t="shared" si="12"/>
        <v>#NAME?</v>
      </c>
      <c r="M16">
        <f ca="1" t="shared" si="12"/>
      </c>
      <c r="N16">
        <f ca="1" t="shared" si="12"/>
      </c>
      <c r="O16" t="e">
        <f ca="1" t="shared" si="12"/>
        <v>#NAME?</v>
      </c>
      <c r="P16">
        <f ca="1" t="shared" si="12"/>
      </c>
      <c r="Q16" t="e">
        <f ca="1" t="shared" si="12"/>
        <v>#NAME?</v>
      </c>
      <c r="R16">
        <f ca="1" t="shared" si="12"/>
      </c>
      <c r="S16" t="e">
        <f ca="1" t="shared" si="12"/>
        <v>#NAME?</v>
      </c>
      <c r="U16">
        <f ca="1" t="shared" si="13"/>
      </c>
      <c r="V16" t="e">
        <f ca="1" t="shared" si="13"/>
        <v>#NAME?</v>
      </c>
      <c r="W16">
        <f ca="1" t="shared" si="13"/>
      </c>
      <c r="X16">
        <f ca="1" t="shared" si="13"/>
      </c>
      <c r="Y16" t="e">
        <f ca="1" t="shared" si="13"/>
        <v>#NAME?</v>
      </c>
      <c r="Z16">
        <f ca="1" t="shared" si="13"/>
      </c>
      <c r="AA16" t="e">
        <f ca="1" t="shared" si="13"/>
        <v>#NAME?</v>
      </c>
      <c r="AB16">
        <f ca="1" t="shared" si="13"/>
      </c>
    </row>
    <row r="17" spans="12:28" ht="15">
      <c r="L17">
        <f ca="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M17" t="e">
        <f ca="1" t="shared" si="12"/>
        <v>#NAME?</v>
      </c>
      <c r="N17">
        <f ca="1" t="shared" si="12"/>
      </c>
      <c r="O17">
        <f ca="1" t="shared" si="12"/>
      </c>
      <c r="P17" t="e">
        <f ca="1" t="shared" si="12"/>
        <v>#NAME?</v>
      </c>
      <c r="Q17">
        <f ca="1" t="shared" si="12"/>
      </c>
      <c r="R17" t="e">
        <f ca="1" t="shared" si="12"/>
        <v>#NAME?</v>
      </c>
      <c r="S17" t="e">
        <f ca="1" t="shared" si="12"/>
        <v>#NAME?</v>
      </c>
      <c r="U17" t="e">
        <f ca="1" t="shared" si="13"/>
        <v>#NAME?</v>
      </c>
      <c r="V17">
        <f ca="1" t="shared" si="13"/>
      </c>
      <c r="W17" t="e">
        <f ca="1" t="shared" si="13"/>
        <v>#NAME?</v>
      </c>
      <c r="X17">
        <f ca="1" t="shared" si="13"/>
      </c>
      <c r="Y17">
        <f ca="1" t="shared" si="13"/>
      </c>
      <c r="Z17" t="e">
        <f ca="1" t="shared" si="13"/>
        <v>#NAME?</v>
      </c>
      <c r="AA17">
        <f ca="1" t="shared" si="13"/>
      </c>
      <c r="AB17">
        <f ca="1" t="shared" si="13"/>
      </c>
    </row>
    <row r="18" spans="12:28" ht="15">
      <c r="L18">
        <f ca="1" t="shared" si="12"/>
      </c>
      <c r="M18" t="e">
        <f ca="1" t="shared" si="12"/>
        <v>#NAME?</v>
      </c>
      <c r="N18">
        <f ca="1" t="shared" si="12"/>
      </c>
      <c r="O18">
        <f ca="1" t="shared" si="12"/>
      </c>
      <c r="P18" t="e">
        <f ca="1" t="shared" si="12"/>
        <v>#NAME?</v>
      </c>
      <c r="Q18">
        <f ca="1" t="shared" si="12"/>
      </c>
      <c r="R18" t="e">
        <f ca="1" t="shared" si="12"/>
        <v>#NAME?</v>
      </c>
      <c r="S18" t="e">
        <f ca="1" t="shared" si="12"/>
        <v>#NAME?</v>
      </c>
      <c r="U18" t="e">
        <f ca="1" t="shared" si="13"/>
        <v>#NAME?</v>
      </c>
      <c r="V18">
        <f ca="1" t="shared" si="13"/>
      </c>
      <c r="W18" t="e">
        <f ca="1" t="shared" si="13"/>
        <v>#NAME?</v>
      </c>
      <c r="X18">
        <f ca="1" t="shared" si="13"/>
      </c>
      <c r="Y18">
        <f ca="1" t="shared" si="13"/>
      </c>
      <c r="Z18" t="e">
        <f ca="1" t="shared" si="13"/>
        <v>#NAME?</v>
      </c>
      <c r="AA18">
        <f ca="1" t="shared" si="13"/>
      </c>
      <c r="AB18">
        <f ca="1" t="shared" si="13"/>
      </c>
    </row>
    <row r="19" spans="12:28" ht="15">
      <c r="L19" t="e">
        <f ca="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>#NAME?</v>
      </c>
      <c r="M19">
        <f ca="1" t="shared" si="12"/>
      </c>
      <c r="N19" t="e">
        <f ca="1" t="shared" si="12"/>
        <v>#NAME?</v>
      </c>
      <c r="O19">
        <f ca="1" t="shared" si="12"/>
      </c>
      <c r="P19">
        <f ca="1" t="shared" si="12"/>
      </c>
      <c r="Q19" t="e">
        <f ca="1" t="shared" si="12"/>
        <v>#NAME?</v>
      </c>
      <c r="R19">
        <f ca="1" t="shared" si="12"/>
      </c>
      <c r="S19">
        <f ca="1" t="shared" si="12"/>
      </c>
      <c r="U19">
        <f ca="1" t="shared" si="13"/>
      </c>
      <c r="V19" t="e">
        <f ca="1" t="shared" si="13"/>
        <v>#NAME?</v>
      </c>
      <c r="W19">
        <f ca="1" t="shared" si="13"/>
      </c>
      <c r="X19" t="e">
        <f ca="1" t="shared" si="13"/>
        <v>#NAME?</v>
      </c>
      <c r="Y19">
        <f ca="1" t="shared" si="13"/>
      </c>
      <c r="Z19">
        <f ca="1" t="shared" si="13"/>
      </c>
      <c r="AA19" t="e">
        <f ca="1" t="shared" si="13"/>
        <v>#NAME?</v>
      </c>
      <c r="AB19" t="e">
        <f ca="1" t="shared" si="13"/>
        <v>#NAME?</v>
      </c>
    </row>
    <row r="20" spans="12:28" ht="15">
      <c r="L20" t="e">
        <f ca="1" t="shared" si="12"/>
        <v>#NAME?</v>
      </c>
      <c r="M20">
        <f ca="1" t="shared" si="12"/>
      </c>
      <c r="N20" t="e">
        <f ca="1" t="shared" si="12"/>
        <v>#NAME?</v>
      </c>
      <c r="O20">
        <f ca="1" t="shared" si="12"/>
      </c>
      <c r="P20">
        <f ca="1" t="shared" si="12"/>
      </c>
      <c r="Q20" t="e">
        <f ca="1" t="shared" si="12"/>
        <v>#NAME?</v>
      </c>
      <c r="R20">
        <f ca="1" t="shared" si="12"/>
      </c>
      <c r="S20">
        <f ca="1" t="shared" si="12"/>
      </c>
      <c r="U20">
        <f ca="1" t="shared" si="13"/>
      </c>
      <c r="V20" t="e">
        <f ca="1" t="shared" si="13"/>
        <v>#NAME?</v>
      </c>
      <c r="W20">
        <f ca="1" t="shared" si="13"/>
      </c>
      <c r="X20" t="e">
        <f ca="1" t="shared" si="13"/>
        <v>#NAME?</v>
      </c>
      <c r="Y20">
        <f ca="1" t="shared" si="13"/>
      </c>
      <c r="Z20">
        <f ca="1" t="shared" si="13"/>
      </c>
      <c r="AA20" t="e">
        <f ca="1" t="shared" si="13"/>
        <v>#NAME?</v>
      </c>
      <c r="AB20" t="e">
        <f ca="1" t="shared" si="13"/>
        <v>#NAME?</v>
      </c>
    </row>
    <row r="21" spans="12:28" ht="15">
      <c r="L21">
        <f ca="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M21" t="e">
        <f ca="1" t="shared" si="12"/>
        <v>#NAME?</v>
      </c>
      <c r="N21">
        <f ca="1" t="shared" si="12"/>
      </c>
      <c r="O21" t="e">
        <f ca="1" t="shared" si="12"/>
        <v>#NAME?</v>
      </c>
      <c r="P21">
        <f ca="1" t="shared" si="12"/>
      </c>
      <c r="Q21">
        <f ca="1" t="shared" si="12"/>
      </c>
      <c r="R21" t="e">
        <f ca="1" t="shared" si="12"/>
        <v>#NAME?</v>
      </c>
      <c r="S21">
        <f ca="1" t="shared" si="12"/>
      </c>
      <c r="U21" t="e">
        <f ca="1" t="shared" si="13"/>
        <v>#NAME?</v>
      </c>
      <c r="V21">
        <f ca="1" t="shared" si="13"/>
      </c>
      <c r="W21" t="e">
        <f ca="1" t="shared" si="13"/>
        <v>#NAME?</v>
      </c>
      <c r="X21">
        <f ca="1" t="shared" si="13"/>
      </c>
      <c r="Y21" t="e">
        <f ca="1" t="shared" si="13"/>
        <v>#NAME?</v>
      </c>
      <c r="Z21">
        <f ca="1" t="shared" si="13"/>
      </c>
      <c r="AA21">
        <f ca="1" t="shared" si="13"/>
      </c>
      <c r="AB21" t="e">
        <f ca="1" t="shared" si="13"/>
        <v>#NAME?</v>
      </c>
    </row>
    <row r="22" spans="12:28" ht="15">
      <c r="L22">
        <f ca="1" t="shared" si="12"/>
      </c>
      <c r="M22" t="e">
        <f ca="1" t="shared" si="12"/>
        <v>#NAME?</v>
      </c>
      <c r="N22">
        <f ca="1" t="shared" si="12"/>
      </c>
      <c r="O22" t="e">
        <f ca="1" t="shared" si="12"/>
        <v>#NAME?</v>
      </c>
      <c r="P22">
        <f ca="1" t="shared" si="12"/>
      </c>
      <c r="Q22">
        <f ca="1" t="shared" si="12"/>
      </c>
      <c r="R22" t="e">
        <f ca="1" t="shared" si="12"/>
        <v>#NAME?</v>
      </c>
      <c r="S22">
        <f ca="1" t="shared" si="12"/>
      </c>
      <c r="U22" t="e">
        <f ca="1" t="shared" si="13"/>
        <v>#NAME?</v>
      </c>
      <c r="V22">
        <f ca="1" t="shared" si="13"/>
      </c>
      <c r="W22" t="e">
        <f ca="1" t="shared" si="13"/>
        <v>#NAME?</v>
      </c>
      <c r="X22">
        <f ca="1" t="shared" si="13"/>
      </c>
      <c r="Y22" t="e">
        <f ca="1" t="shared" si="13"/>
        <v>#NAME?</v>
      </c>
      <c r="Z22">
        <f ca="1" t="shared" si="13"/>
      </c>
      <c r="AA22">
        <f ca="1" t="shared" si="13"/>
      </c>
      <c r="AB22" t="e">
        <f ca="1" t="shared" si="13"/>
        <v>#NAME?</v>
      </c>
    </row>
    <row r="23" spans="12:28" ht="15">
      <c r="L23" t="e">
        <f ca="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>#NAME?</v>
      </c>
      <c r="M23">
        <f ca="1" t="shared" si="12"/>
      </c>
      <c r="N23" t="e">
        <f ca="1" t="shared" si="12"/>
        <v>#NAME?</v>
      </c>
      <c r="O23">
        <f ca="1" t="shared" si="12"/>
      </c>
      <c r="P23" t="e">
        <f ca="1" t="shared" si="12"/>
        <v>#NAME?</v>
      </c>
      <c r="Q23">
        <f ca="1" t="shared" si="12"/>
      </c>
      <c r="R23">
        <f ca="1" t="shared" si="12"/>
      </c>
      <c r="S23">
        <f ca="1" t="shared" si="12"/>
      </c>
      <c r="U23">
        <f ca="1" t="shared" si="13"/>
      </c>
      <c r="V23" t="e">
        <f ca="1" t="shared" si="13"/>
        <v>#NAME?</v>
      </c>
      <c r="W23">
        <f ca="1" t="shared" si="13"/>
      </c>
      <c r="X23" t="e">
        <f ca="1" t="shared" si="13"/>
        <v>#NAME?</v>
      </c>
      <c r="Y23">
        <f ca="1" t="shared" si="13"/>
      </c>
      <c r="Z23" t="e">
        <f ca="1" t="shared" si="13"/>
        <v>#NAME?</v>
      </c>
      <c r="AA23">
        <f ca="1" t="shared" si="13"/>
      </c>
      <c r="AB23" t="e">
        <f ca="1" t="shared" si="13"/>
        <v>#NAME?</v>
      </c>
    </row>
    <row r="24" spans="9:28" ht="15">
      <c r="I24" s="9" t="str">
        <f>'Группа на 8'!B24&amp;'Группа на 8'!K24</f>
        <v>18</v>
      </c>
      <c r="J24" s="9" t="str">
        <f>'Группа на 8'!K24&amp;'Группа на 8'!B24</f>
        <v>81</v>
      </c>
      <c r="L24" t="e">
        <f ca="1" t="shared" si="12"/>
        <v>#NAME?</v>
      </c>
      <c r="M24">
        <f ca="1" t="shared" si="12"/>
      </c>
      <c r="N24" t="e">
        <f ca="1" t="shared" si="12"/>
        <v>#NAME?</v>
      </c>
      <c r="O24">
        <f ca="1" t="shared" si="12"/>
      </c>
      <c r="P24" t="e">
        <f ca="1" t="shared" si="12"/>
        <v>#NAME?</v>
      </c>
      <c r="Q24">
        <f ca="1" t="shared" si="12"/>
      </c>
      <c r="R24">
        <f ca="1" t="shared" si="12"/>
      </c>
      <c r="S24">
        <f ca="1" t="shared" si="12"/>
      </c>
      <c r="U24">
        <f ca="1" t="shared" si="13"/>
      </c>
      <c r="V24" t="e">
        <f ca="1" t="shared" si="13"/>
        <v>#NAME?</v>
      </c>
      <c r="W24">
        <f ca="1" t="shared" si="13"/>
      </c>
      <c r="X24" t="e">
        <f ca="1" t="shared" si="13"/>
        <v>#NAME?</v>
      </c>
      <c r="Y24">
        <f ca="1" t="shared" si="13"/>
      </c>
      <c r="Z24" t="e">
        <f ca="1" t="shared" si="13"/>
        <v>#NAME?</v>
      </c>
      <c r="AA24">
        <f ca="1" t="shared" si="13"/>
      </c>
      <c r="AB24" t="e">
        <f ca="1" t="shared" si="13"/>
        <v>#NAME?</v>
      </c>
    </row>
    <row r="25" spans="9:28" ht="15">
      <c r="I25" s="9" t="str">
        <f>'Группа на 8'!B25&amp;'Группа на 8'!K25</f>
        <v>27</v>
      </c>
      <c r="J25" s="9" t="str">
        <f>'Группа на 8'!K25&amp;'Группа на 8'!B25</f>
        <v>72</v>
      </c>
      <c r="L25">
        <f ca="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M25">
        <f ca="1" t="shared" si="12"/>
      </c>
      <c r="N25">
        <f ca="1" t="shared" si="12"/>
      </c>
      <c r="O25">
        <f ca="1" t="shared" si="12"/>
      </c>
      <c r="P25" t="e">
        <f ca="1" t="shared" si="12"/>
        <v>#NAME?</v>
      </c>
      <c r="Q25" t="e">
        <f ca="1" t="shared" si="12"/>
        <v>#NAME?</v>
      </c>
      <c r="R25" t="e">
        <f ca="1" t="shared" si="12"/>
        <v>#NAME?</v>
      </c>
      <c r="S25">
        <f ca="1" t="shared" si="12"/>
      </c>
      <c r="U25" t="e">
        <f ca="1" t="shared" si="13"/>
        <v>#NAME?</v>
      </c>
      <c r="V25" t="e">
        <f ca="1" t="shared" si="13"/>
        <v>#NAME?</v>
      </c>
      <c r="W25" t="e">
        <f ca="1" t="shared" si="13"/>
        <v>#NAME?</v>
      </c>
      <c r="X25" t="e">
        <f ca="1" t="shared" si="13"/>
        <v>#NAME?</v>
      </c>
      <c r="Y25">
        <f ca="1" t="shared" si="13"/>
      </c>
      <c r="Z25">
        <f ca="1" t="shared" si="13"/>
      </c>
      <c r="AA25">
        <f ca="1" t="shared" si="13"/>
      </c>
      <c r="AB25">
        <f ca="1" t="shared" si="13"/>
      </c>
    </row>
    <row r="26" spans="9:28" ht="15">
      <c r="I26" s="9" t="str">
        <f>'Группа на 8'!B26&amp;'Группа на 8'!K26</f>
        <v>36</v>
      </c>
      <c r="J26" s="9" t="str">
        <f>'Группа на 8'!K26&amp;'Группа на 8'!B26</f>
        <v>63</v>
      </c>
      <c r="L26">
        <f ca="1" t="shared" si="12"/>
      </c>
      <c r="M26">
        <f ca="1" t="shared" si="12"/>
      </c>
      <c r="N26">
        <f ca="1" t="shared" si="12"/>
      </c>
      <c r="O26">
        <f ca="1" t="shared" si="12"/>
      </c>
      <c r="P26" t="e">
        <f ca="1" t="shared" si="12"/>
        <v>#NAME?</v>
      </c>
      <c r="Q26" t="e">
        <f ca="1" t="shared" si="12"/>
        <v>#NAME?</v>
      </c>
      <c r="R26" t="e">
        <f ca="1" t="shared" si="12"/>
        <v>#NAME?</v>
      </c>
      <c r="S26">
        <f ca="1" t="shared" si="12"/>
      </c>
      <c r="U26" t="e">
        <f ca="1" t="shared" si="13"/>
        <v>#NAME?</v>
      </c>
      <c r="V26" t="e">
        <f ca="1" t="shared" si="13"/>
        <v>#NAME?</v>
      </c>
      <c r="W26" t="e">
        <f ca="1" t="shared" si="13"/>
        <v>#NAME?</v>
      </c>
      <c r="X26" t="e">
        <f ca="1" t="shared" si="13"/>
        <v>#NAME?</v>
      </c>
      <c r="Y26">
        <f ca="1" t="shared" si="13"/>
      </c>
      <c r="Z26">
        <f ca="1" t="shared" si="13"/>
      </c>
      <c r="AA26">
        <f ca="1" t="shared" si="13"/>
      </c>
      <c r="AB26">
        <f ca="1" t="shared" si="13"/>
      </c>
    </row>
    <row r="27" spans="9:10" ht="15">
      <c r="I27" s="9" t="str">
        <f>'Группа на 8'!B27&amp;'Группа на 8'!K27</f>
        <v>45</v>
      </c>
      <c r="J27" s="9" t="str">
        <f>'Группа на 8'!K27&amp;'Группа на 8'!B27</f>
        <v>54</v>
      </c>
    </row>
    <row r="28" spans="9:19" ht="15">
      <c r="I28" s="9">
        <f>'Группа на 8'!B28&amp;'Группа на 8'!K28</f>
      </c>
      <c r="J28" s="9">
        <f>'Группа на 8'!K28&amp;'Группа на 8'!B28</f>
      </c>
      <c r="L28" t="str">
        <f aca="true" t="shared" si="14" ref="L28:L43">"№"&amp;L11&amp;U11</f>
        <v>№</v>
      </c>
      <c r="M28" t="e">
        <f aca="true" t="shared" si="15" ref="M28:M43">"№"&amp;M11&amp;V11</f>
        <v>#NAME?</v>
      </c>
      <c r="N28" t="e">
        <f aca="true" t="shared" si="16" ref="N28:N43">"№"&amp;N11&amp;W11</f>
        <v>#NAME?</v>
      </c>
      <c r="O28" t="e">
        <f aca="true" t="shared" si="17" ref="O28:O43">"№"&amp;O11&amp;X11</f>
        <v>#NAME?</v>
      </c>
      <c r="P28" t="e">
        <f aca="true" t="shared" si="18" ref="P28:P43">"№"&amp;P11&amp;Y11</f>
        <v>#NAME?</v>
      </c>
      <c r="Q28" t="e">
        <f aca="true" t="shared" si="19" ref="Q28:Q43">"№"&amp;Q11&amp;Z11</f>
        <v>#NAME?</v>
      </c>
      <c r="R28" t="e">
        <f aca="true" t="shared" si="20" ref="R28:R43">"№"&amp;R11&amp;AA11</f>
        <v>#NAME?</v>
      </c>
      <c r="S28" t="e">
        <f aca="true" t="shared" si="21" ref="S28:S43">"№"&amp;S11&amp;AB11</f>
        <v>#NAME?</v>
      </c>
    </row>
    <row r="29" spans="12:19" ht="15">
      <c r="L29" t="str">
        <f t="shared" si="14"/>
        <v>№</v>
      </c>
      <c r="M29" t="e">
        <f t="shared" si="15"/>
        <v>#NAME?</v>
      </c>
      <c r="N29" t="e">
        <f t="shared" si="16"/>
        <v>#NAME?</v>
      </c>
      <c r="O29" t="e">
        <f t="shared" si="17"/>
        <v>#NAME?</v>
      </c>
      <c r="P29" t="e">
        <f t="shared" si="18"/>
        <v>#NAME?</v>
      </c>
      <c r="Q29" t="e">
        <f t="shared" si="19"/>
        <v>#NAME?</v>
      </c>
      <c r="R29" t="e">
        <f t="shared" si="20"/>
        <v>#NAME?</v>
      </c>
      <c r="S29" t="e">
        <f t="shared" si="21"/>
        <v>#NAME?</v>
      </c>
    </row>
    <row r="30" spans="9:19" ht="15">
      <c r="I30" s="9" t="str">
        <f>'Группа на 8'!B30&amp;'Группа на 8'!K30</f>
        <v>85</v>
      </c>
      <c r="J30" s="9" t="str">
        <f>'Группа на 8'!K30&amp;'Группа на 8'!B30</f>
        <v>58</v>
      </c>
      <c r="L30" t="e">
        <f t="shared" si="14"/>
        <v>#NAME?</v>
      </c>
      <c r="M30" t="str">
        <f t="shared" si="15"/>
        <v>№</v>
      </c>
      <c r="N30" t="e">
        <f t="shared" si="16"/>
        <v>#NAME?</v>
      </c>
      <c r="O30" t="e">
        <f t="shared" si="17"/>
        <v>#NAME?</v>
      </c>
      <c r="P30" t="e">
        <f t="shared" si="18"/>
        <v>#NAME?</v>
      </c>
      <c r="Q30" t="e">
        <f t="shared" si="19"/>
        <v>#NAME?</v>
      </c>
      <c r="R30" t="e">
        <f t="shared" si="20"/>
        <v>#NAME?</v>
      </c>
      <c r="S30" t="e">
        <f t="shared" si="21"/>
        <v>#NAME?</v>
      </c>
    </row>
    <row r="31" spans="9:19" ht="15">
      <c r="I31" s="9" t="str">
        <f>'Группа на 8'!B31&amp;'Группа на 8'!K31</f>
        <v>64</v>
      </c>
      <c r="J31" s="9" t="str">
        <f>'Группа на 8'!K31&amp;'Группа на 8'!B31</f>
        <v>46</v>
      </c>
      <c r="L31" t="e">
        <f t="shared" si="14"/>
        <v>#NAME?</v>
      </c>
      <c r="M31" t="str">
        <f t="shared" si="15"/>
        <v>№</v>
      </c>
      <c r="N31" t="e">
        <f t="shared" si="16"/>
        <v>#NAME?</v>
      </c>
      <c r="O31" t="e">
        <f t="shared" si="17"/>
        <v>#NAME?</v>
      </c>
      <c r="P31" t="e">
        <f t="shared" si="18"/>
        <v>#NAME?</v>
      </c>
      <c r="Q31" t="e">
        <f t="shared" si="19"/>
        <v>#NAME?</v>
      </c>
      <c r="R31" t="e">
        <f t="shared" si="20"/>
        <v>#NAME?</v>
      </c>
      <c r="S31" t="e">
        <f t="shared" si="21"/>
        <v>#NAME?</v>
      </c>
    </row>
    <row r="32" spans="9:19" ht="15">
      <c r="I32" s="9" t="str">
        <f>'Группа на 8'!B32&amp;'Группа на 8'!K32</f>
        <v>73</v>
      </c>
      <c r="J32" s="9" t="str">
        <f>'Группа на 8'!K32&amp;'Группа на 8'!B32</f>
        <v>37</v>
      </c>
      <c r="L32" t="e">
        <f t="shared" si="14"/>
        <v>#NAME?</v>
      </c>
      <c r="M32" t="e">
        <f t="shared" si="15"/>
        <v>#NAME?</v>
      </c>
      <c r="N32" t="str">
        <f t="shared" si="16"/>
        <v>№</v>
      </c>
      <c r="O32" t="e">
        <f t="shared" si="17"/>
        <v>#NAME?</v>
      </c>
      <c r="P32" t="e">
        <f t="shared" si="18"/>
        <v>#NAME?</v>
      </c>
      <c r="Q32" t="e">
        <f t="shared" si="19"/>
        <v>#NAME?</v>
      </c>
      <c r="R32" t="e">
        <f t="shared" si="20"/>
        <v>#NAME?</v>
      </c>
      <c r="S32" t="e">
        <f t="shared" si="21"/>
        <v>#NAME?</v>
      </c>
    </row>
    <row r="33" spans="9:19" ht="15">
      <c r="I33" s="9" t="str">
        <f>'Группа на 8'!B33&amp;'Группа на 8'!K33</f>
        <v>12</v>
      </c>
      <c r="J33" s="9" t="str">
        <f>'Группа на 8'!K33&amp;'Группа на 8'!B33</f>
        <v>21</v>
      </c>
      <c r="L33" t="e">
        <f t="shared" si="14"/>
        <v>#NAME?</v>
      </c>
      <c r="M33" t="e">
        <f t="shared" si="15"/>
        <v>#NAME?</v>
      </c>
      <c r="N33" t="str">
        <f t="shared" si="16"/>
        <v>№</v>
      </c>
      <c r="O33" t="e">
        <f t="shared" si="17"/>
        <v>#NAME?</v>
      </c>
      <c r="P33" t="e">
        <f t="shared" si="18"/>
        <v>#NAME?</v>
      </c>
      <c r="Q33" t="e">
        <f t="shared" si="19"/>
        <v>#NAME?</v>
      </c>
      <c r="R33" t="e">
        <f t="shared" si="20"/>
        <v>#NAME?</v>
      </c>
      <c r="S33" t="e">
        <f t="shared" si="21"/>
        <v>#NAME?</v>
      </c>
    </row>
    <row r="34" spans="9:19" ht="15">
      <c r="I34" s="9">
        <f>'Группа на 8'!B34&amp;'Группа на 8'!K34</f>
      </c>
      <c r="J34" s="9">
        <f>'Группа на 8'!K34&amp;'Группа на 8'!B34</f>
      </c>
      <c r="L34" t="e">
        <f t="shared" si="14"/>
        <v>#NAME?</v>
      </c>
      <c r="M34" t="e">
        <f t="shared" si="15"/>
        <v>#NAME?</v>
      </c>
      <c r="N34" t="e">
        <f t="shared" si="16"/>
        <v>#NAME?</v>
      </c>
      <c r="O34" t="str">
        <f t="shared" si="17"/>
        <v>№</v>
      </c>
      <c r="P34" t="e">
        <f t="shared" si="18"/>
        <v>#NAME?</v>
      </c>
      <c r="Q34" t="e">
        <f t="shared" si="19"/>
        <v>#NAME?</v>
      </c>
      <c r="R34" t="e">
        <f t="shared" si="20"/>
        <v>#NAME?</v>
      </c>
      <c r="S34" t="e">
        <f t="shared" si="21"/>
        <v>#NAME?</v>
      </c>
    </row>
    <row r="35" spans="12:19" ht="15">
      <c r="L35" t="e">
        <f t="shared" si="14"/>
        <v>#NAME?</v>
      </c>
      <c r="M35" t="e">
        <f t="shared" si="15"/>
        <v>#NAME?</v>
      </c>
      <c r="N35" t="e">
        <f t="shared" si="16"/>
        <v>#NAME?</v>
      </c>
      <c r="O35" t="str">
        <f t="shared" si="17"/>
        <v>№</v>
      </c>
      <c r="P35" t="e">
        <f t="shared" si="18"/>
        <v>#NAME?</v>
      </c>
      <c r="Q35" t="e">
        <f t="shared" si="19"/>
        <v>#NAME?</v>
      </c>
      <c r="R35" t="e">
        <f t="shared" si="20"/>
        <v>#NAME?</v>
      </c>
      <c r="S35" t="e">
        <f t="shared" si="21"/>
        <v>#NAME?</v>
      </c>
    </row>
    <row r="36" spans="9:19" ht="15">
      <c r="I36" s="9" t="str">
        <f>'Группа на 8'!B36&amp;'Группа на 8'!K36</f>
        <v>28</v>
      </c>
      <c r="J36" s="9" t="str">
        <f>'Группа на 8'!K36&amp;'Группа на 8'!B36</f>
        <v>82</v>
      </c>
      <c r="L36" t="e">
        <f t="shared" si="14"/>
        <v>#NAME?</v>
      </c>
      <c r="M36" t="e">
        <f t="shared" si="15"/>
        <v>#NAME?</v>
      </c>
      <c r="N36" t="e">
        <f t="shared" si="16"/>
        <v>#NAME?</v>
      </c>
      <c r="O36" t="e">
        <f t="shared" si="17"/>
        <v>#NAME?</v>
      </c>
      <c r="P36" t="str">
        <f t="shared" si="18"/>
        <v>№</v>
      </c>
      <c r="Q36" t="e">
        <f t="shared" si="19"/>
        <v>#NAME?</v>
      </c>
      <c r="R36" t="e">
        <f t="shared" si="20"/>
        <v>#NAME?</v>
      </c>
      <c r="S36" t="e">
        <f t="shared" si="21"/>
        <v>#NAME?</v>
      </c>
    </row>
    <row r="37" spans="9:19" ht="15">
      <c r="I37" s="9" t="str">
        <f>'Группа на 8'!B37&amp;'Группа на 8'!K37</f>
        <v>31</v>
      </c>
      <c r="J37" s="9" t="str">
        <f>'Группа на 8'!K37&amp;'Группа на 8'!B37</f>
        <v>13</v>
      </c>
      <c r="L37" t="e">
        <f t="shared" si="14"/>
        <v>#NAME?</v>
      </c>
      <c r="M37" t="e">
        <f t="shared" si="15"/>
        <v>#NAME?</v>
      </c>
      <c r="N37" t="e">
        <f t="shared" si="16"/>
        <v>#NAME?</v>
      </c>
      <c r="O37" t="e">
        <f t="shared" si="17"/>
        <v>#NAME?</v>
      </c>
      <c r="P37" t="str">
        <f t="shared" si="18"/>
        <v>№</v>
      </c>
      <c r="Q37" t="e">
        <f t="shared" si="19"/>
        <v>#NAME?</v>
      </c>
      <c r="R37" t="e">
        <f t="shared" si="20"/>
        <v>#NAME?</v>
      </c>
      <c r="S37" t="e">
        <f t="shared" si="21"/>
        <v>#NAME?</v>
      </c>
    </row>
    <row r="38" spans="9:19" ht="15">
      <c r="I38" s="9" t="str">
        <f>'Группа на 8'!B38&amp;'Группа на 8'!K38</f>
        <v>47</v>
      </c>
      <c r="J38" s="9" t="str">
        <f>'Группа на 8'!K38&amp;'Группа на 8'!B38</f>
        <v>74</v>
      </c>
      <c r="L38" t="e">
        <f t="shared" si="14"/>
        <v>#NAME?</v>
      </c>
      <c r="M38" t="e">
        <f t="shared" si="15"/>
        <v>#NAME?</v>
      </c>
      <c r="N38" t="e">
        <f t="shared" si="16"/>
        <v>#NAME?</v>
      </c>
      <c r="O38" t="e">
        <f t="shared" si="17"/>
        <v>#NAME?</v>
      </c>
      <c r="P38" t="e">
        <f t="shared" si="18"/>
        <v>#NAME?</v>
      </c>
      <c r="Q38" t="str">
        <f t="shared" si="19"/>
        <v>№</v>
      </c>
      <c r="R38" t="e">
        <f t="shared" si="20"/>
        <v>#NAME?</v>
      </c>
      <c r="S38" t="e">
        <f t="shared" si="21"/>
        <v>#NAME?</v>
      </c>
    </row>
    <row r="39" spans="9:19" ht="15">
      <c r="I39" s="9" t="str">
        <f>'Группа на 8'!B39&amp;'Группа на 8'!K39</f>
        <v>56</v>
      </c>
      <c r="J39" s="9" t="str">
        <f>'Группа на 8'!K39&amp;'Группа на 8'!B39</f>
        <v>65</v>
      </c>
      <c r="L39" t="e">
        <f t="shared" si="14"/>
        <v>#NAME?</v>
      </c>
      <c r="M39" t="e">
        <f t="shared" si="15"/>
        <v>#NAME?</v>
      </c>
      <c r="N39" t="e">
        <f t="shared" si="16"/>
        <v>#NAME?</v>
      </c>
      <c r="O39" t="e">
        <f t="shared" si="17"/>
        <v>#NAME?</v>
      </c>
      <c r="P39" t="e">
        <f t="shared" si="18"/>
        <v>#NAME?</v>
      </c>
      <c r="Q39" t="str">
        <f t="shared" si="19"/>
        <v>№</v>
      </c>
      <c r="R39" t="e">
        <f t="shared" si="20"/>
        <v>#NAME?</v>
      </c>
      <c r="S39" t="e">
        <f t="shared" si="21"/>
        <v>#NAME?</v>
      </c>
    </row>
    <row r="40" spans="9:19" ht="15">
      <c r="I40" s="9">
        <f>'Группа на 8'!B40&amp;'Группа на 8'!K40</f>
      </c>
      <c r="J40" s="9">
        <f>'Группа на 8'!K40&amp;'Группа на 8'!B40</f>
      </c>
      <c r="L40" t="e">
        <f t="shared" si="14"/>
        <v>#NAME?</v>
      </c>
      <c r="M40" t="e">
        <f t="shared" si="15"/>
        <v>#NAME?</v>
      </c>
      <c r="N40" t="e">
        <f t="shared" si="16"/>
        <v>#NAME?</v>
      </c>
      <c r="O40" t="e">
        <f t="shared" si="17"/>
        <v>#NAME?</v>
      </c>
      <c r="P40" t="e">
        <f t="shared" si="18"/>
        <v>#NAME?</v>
      </c>
      <c r="Q40" t="e">
        <f t="shared" si="19"/>
        <v>#NAME?</v>
      </c>
      <c r="R40" t="str">
        <f t="shared" si="20"/>
        <v>№</v>
      </c>
      <c r="S40" t="e">
        <f t="shared" si="21"/>
        <v>#NAME?</v>
      </c>
    </row>
    <row r="41" spans="12:19" ht="15">
      <c r="L41" t="e">
        <f t="shared" si="14"/>
        <v>#NAME?</v>
      </c>
      <c r="M41" t="e">
        <f t="shared" si="15"/>
        <v>#NAME?</v>
      </c>
      <c r="N41" t="e">
        <f t="shared" si="16"/>
        <v>#NAME?</v>
      </c>
      <c r="O41" t="e">
        <f t="shared" si="17"/>
        <v>#NAME?</v>
      </c>
      <c r="P41" t="e">
        <f t="shared" si="18"/>
        <v>#NAME?</v>
      </c>
      <c r="Q41" t="e">
        <f t="shared" si="19"/>
        <v>#NAME?</v>
      </c>
      <c r="R41" t="str">
        <f t="shared" si="20"/>
        <v>№</v>
      </c>
      <c r="S41" t="e">
        <f t="shared" si="21"/>
        <v>#NAME?</v>
      </c>
    </row>
    <row r="42" spans="9:19" ht="15">
      <c r="I42" s="9" t="str">
        <f>'Группа на 8'!B42&amp;'Группа на 8'!K42</f>
        <v>86</v>
      </c>
      <c r="J42" s="9" t="str">
        <f>'Группа на 8'!K42&amp;'Группа на 8'!B42</f>
        <v>68</v>
      </c>
      <c r="L42" t="e">
        <f t="shared" si="14"/>
        <v>#NAME?</v>
      </c>
      <c r="M42" t="e">
        <f t="shared" si="15"/>
        <v>#NAME?</v>
      </c>
      <c r="N42" t="e">
        <f t="shared" si="16"/>
        <v>#NAME?</v>
      </c>
      <c r="O42" t="e">
        <f t="shared" si="17"/>
        <v>#NAME?</v>
      </c>
      <c r="P42" t="e">
        <f t="shared" si="18"/>
        <v>#NAME?</v>
      </c>
      <c r="Q42" t="e">
        <f t="shared" si="19"/>
        <v>#NAME?</v>
      </c>
      <c r="R42" t="e">
        <f t="shared" si="20"/>
        <v>#NAME?</v>
      </c>
      <c r="S42" t="str">
        <f t="shared" si="21"/>
        <v>№</v>
      </c>
    </row>
    <row r="43" spans="9:19" ht="15">
      <c r="I43" s="9" t="str">
        <f>'Группа на 8'!B43&amp;'Группа на 8'!K43</f>
        <v>75</v>
      </c>
      <c r="J43" s="9" t="str">
        <f>'Группа на 8'!K43&amp;'Группа на 8'!B43</f>
        <v>57</v>
      </c>
      <c r="L43" t="e">
        <f t="shared" si="14"/>
        <v>#NAME?</v>
      </c>
      <c r="M43" t="e">
        <f t="shared" si="15"/>
        <v>#NAME?</v>
      </c>
      <c r="N43" t="e">
        <f t="shared" si="16"/>
        <v>#NAME?</v>
      </c>
      <c r="O43" t="e">
        <f t="shared" si="17"/>
        <v>#NAME?</v>
      </c>
      <c r="P43" t="e">
        <f t="shared" si="18"/>
        <v>#NAME?</v>
      </c>
      <c r="Q43" t="e">
        <f t="shared" si="19"/>
        <v>#NAME?</v>
      </c>
      <c r="R43" t="e">
        <f t="shared" si="20"/>
        <v>#NAME?</v>
      </c>
      <c r="S43" t="str">
        <f t="shared" si="21"/>
        <v>№</v>
      </c>
    </row>
    <row r="44" spans="9:10" ht="15">
      <c r="I44" s="9" t="str">
        <f>'Группа на 8'!B44&amp;'Группа на 8'!K44</f>
        <v>14</v>
      </c>
      <c r="J44" s="9" t="str">
        <f>'Группа на 8'!K44&amp;'Группа на 8'!B44</f>
        <v>41</v>
      </c>
    </row>
    <row r="45" spans="9:10" ht="15">
      <c r="I45" s="9" t="str">
        <f>'Группа на 8'!B45&amp;'Группа на 8'!K45</f>
        <v>23</v>
      </c>
      <c r="J45" s="9" t="str">
        <f>'Группа на 8'!K45&amp;'Группа на 8'!B45</f>
        <v>32</v>
      </c>
    </row>
    <row r="46" spans="9:10" ht="15">
      <c r="I46" s="9">
        <f>'Группа на 8'!B46&amp;'Группа на 8'!K46</f>
      </c>
      <c r="J46" s="9">
        <f>'Группа на 8'!K46&amp;'Группа на 8'!B46</f>
      </c>
    </row>
    <row r="48" spans="9:10" ht="15">
      <c r="I48" s="9" t="str">
        <f>'Группа на 8'!B48&amp;'Группа на 8'!K48</f>
        <v>38</v>
      </c>
      <c r="J48" s="9" t="str">
        <f>'Группа на 8'!K48&amp;'Группа на 8'!B48</f>
        <v>83</v>
      </c>
    </row>
    <row r="49" spans="9:10" ht="15">
      <c r="I49" s="9" t="str">
        <f>'Группа на 8'!B49&amp;'Группа на 8'!K49</f>
        <v>42</v>
      </c>
      <c r="J49" s="9" t="str">
        <f>'Группа на 8'!K49&amp;'Группа на 8'!B49</f>
        <v>24</v>
      </c>
    </row>
    <row r="50" spans="9:10" ht="15">
      <c r="I50" s="9" t="str">
        <f>'Группа на 8'!B50&amp;'Группа на 8'!K50</f>
        <v>51</v>
      </c>
      <c r="J50" s="9" t="str">
        <f>'Группа на 8'!K50&amp;'Группа на 8'!B50</f>
        <v>15</v>
      </c>
    </row>
    <row r="51" spans="9:10" ht="15">
      <c r="I51" s="9" t="str">
        <f>'Группа на 8'!B51&amp;'Группа на 8'!K51</f>
        <v>67</v>
      </c>
      <c r="J51" s="9" t="str">
        <f>'Группа на 8'!K51&amp;'Группа на 8'!B51</f>
        <v>76</v>
      </c>
    </row>
    <row r="52" spans="9:10" ht="15">
      <c r="I52" s="9">
        <f>'Группа на 8'!B52&amp;'Группа на 8'!K52</f>
      </c>
      <c r="J52" s="9">
        <f>'Группа на 8'!K52&amp;'Группа на 8'!B52</f>
      </c>
    </row>
    <row r="54" spans="9:10" ht="15">
      <c r="I54" s="9" t="str">
        <f>'Группа на 8'!B54&amp;'Группа на 8'!K54</f>
        <v>87</v>
      </c>
      <c r="J54" s="9" t="str">
        <f>'Группа на 8'!K54&amp;'Группа на 8'!B54</f>
        <v>78</v>
      </c>
    </row>
    <row r="55" spans="9:10" ht="15">
      <c r="I55" s="9" t="str">
        <f>'Группа на 8'!B55&amp;'Группа на 8'!K55</f>
        <v>16</v>
      </c>
      <c r="J55" s="9" t="str">
        <f>'Группа на 8'!K55&amp;'Группа на 8'!B55</f>
        <v>61</v>
      </c>
    </row>
    <row r="56" spans="9:10" ht="15">
      <c r="I56" s="9" t="str">
        <f>'Группа на 8'!B56&amp;'Группа на 8'!K56</f>
        <v>25</v>
      </c>
      <c r="J56" s="9" t="str">
        <f>'Группа на 8'!K56&amp;'Группа на 8'!B56</f>
        <v>52</v>
      </c>
    </row>
    <row r="57" spans="9:10" ht="15">
      <c r="I57" s="9" t="str">
        <f>'Группа на 8'!B57&amp;'Группа на 8'!K57</f>
        <v>34</v>
      </c>
      <c r="J57" s="9" t="str">
        <f>'Группа на 8'!K57&amp;'Группа на 8'!B57</f>
        <v>43</v>
      </c>
    </row>
    <row r="58" spans="9:10" ht="15">
      <c r="I58" s="9">
        <f>'Группа на 8'!B58&amp;'Группа на 8'!K58</f>
      </c>
      <c r="J58" s="9">
        <f>'Группа на 8'!K58&amp;'Группа на 8'!B58</f>
      </c>
    </row>
    <row r="60" spans="9:10" ht="15">
      <c r="I60" s="9" t="str">
        <f>'Группа на 8'!B60&amp;'Группа на 8'!K60</f>
        <v>48</v>
      </c>
      <c r="J60" s="9" t="str">
        <f>'Группа на 8'!K60&amp;'Группа на 8'!B60</f>
        <v>84</v>
      </c>
    </row>
    <row r="61" spans="9:10" ht="15">
      <c r="I61" s="9" t="str">
        <f>'Группа на 8'!B61&amp;'Группа на 8'!K61</f>
        <v>53</v>
      </c>
      <c r="J61" s="9" t="str">
        <f>'Группа на 8'!K61&amp;'Группа на 8'!B61</f>
        <v>35</v>
      </c>
    </row>
    <row r="62" spans="9:10" ht="15">
      <c r="I62" s="9" t="str">
        <f>'Группа на 8'!B62&amp;'Группа на 8'!K62</f>
        <v>62</v>
      </c>
      <c r="J62" s="9" t="str">
        <f>'Группа на 8'!K62&amp;'Группа на 8'!B62</f>
        <v>26</v>
      </c>
    </row>
    <row r="63" spans="9:10" ht="15">
      <c r="I63" s="9" t="str">
        <f>'Группа на 8'!B63&amp;'Группа на 8'!K63</f>
        <v>71</v>
      </c>
      <c r="J63" s="9" t="str">
        <f>'Группа на 8'!K63&amp;'Группа на 8'!B63</f>
        <v>17</v>
      </c>
    </row>
    <row r="67" ht="15">
      <c r="L67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G7" sqref="G7"/>
    </sheetView>
  </sheetViews>
  <sheetFormatPr defaultColWidth="9.140625" defaultRowHeight="15" customHeight="1"/>
  <cols>
    <col min="1" max="1" width="9.140625" style="27" customWidth="1"/>
    <col min="2" max="7" width="9.140625" style="26" customWidth="1"/>
    <col min="12" max="16384" width="9.140625" style="26" customWidth="1"/>
  </cols>
  <sheetData>
    <row r="1" spans="2:11" s="26" customFormat="1" ht="59.25" customHeight="1">
      <c r="B1" s="41"/>
      <c r="C1" s="41"/>
      <c r="D1" s="41"/>
      <c r="E1" s="41"/>
      <c r="F1" s="41"/>
      <c r="G1" s="41"/>
      <c r="H1"/>
      <c r="I1"/>
      <c r="J1"/>
      <c r="K1"/>
    </row>
    <row r="2" spans="3:11" s="26" customFormat="1" ht="15" customHeight="1">
      <c r="C2" s="41"/>
      <c r="H2"/>
      <c r="I2"/>
      <c r="J2"/>
      <c r="K2"/>
    </row>
    <row r="3" spans="3:11" s="26" customFormat="1" ht="15" customHeight="1">
      <c r="C3" s="41"/>
      <c r="H3"/>
      <c r="I3"/>
      <c r="J3"/>
      <c r="K3"/>
    </row>
    <row r="4" spans="2:11" s="26" customFormat="1" ht="15" customHeight="1">
      <c r="B4" s="107" t="e">
        <f>#VALUE!</f>
        <v>#VALUE!</v>
      </c>
      <c r="C4" s="108"/>
      <c r="D4" s="25"/>
      <c r="E4" s="29"/>
      <c r="H4"/>
      <c r="I4"/>
      <c r="J4"/>
      <c r="K4"/>
    </row>
    <row r="5" spans="3:11" s="26" customFormat="1" ht="15" customHeight="1">
      <c r="C5" s="41"/>
      <c r="E5" s="30"/>
      <c r="H5"/>
      <c r="I5"/>
      <c r="J5"/>
      <c r="K5"/>
    </row>
    <row r="6" spans="2:11" s="26" customFormat="1" ht="15" customHeight="1">
      <c r="B6" s="40" t="s">
        <v>10</v>
      </c>
      <c r="C6" s="41"/>
      <c r="E6" s="31"/>
      <c r="F6" s="109">
        <f>IF(ISBLANK(D4),"",IF(D4&gt;D8,B4,B8))</f>
      </c>
      <c r="G6" s="107"/>
      <c r="H6"/>
      <c r="I6"/>
      <c r="J6"/>
      <c r="K6"/>
    </row>
    <row r="7" spans="3:11" s="26" customFormat="1" ht="15" customHeight="1">
      <c r="C7" s="41"/>
      <c r="E7" s="31"/>
      <c r="H7"/>
      <c r="I7"/>
      <c r="J7"/>
      <c r="K7"/>
    </row>
    <row r="8" spans="2:11" s="26" customFormat="1" ht="15" customHeight="1">
      <c r="B8" s="107" t="e">
        <f>#VALUE!</f>
        <v>#VALUE!</v>
      </c>
      <c r="C8" s="108"/>
      <c r="D8" s="25"/>
      <c r="E8" s="32"/>
      <c r="H8"/>
      <c r="I8"/>
      <c r="J8"/>
      <c r="K8"/>
    </row>
    <row r="9" spans="3:11" s="26" customFormat="1" ht="15" customHeight="1">
      <c r="C9" s="41"/>
      <c r="H9"/>
      <c r="I9"/>
      <c r="J9"/>
      <c r="K9"/>
    </row>
    <row r="10" spans="3:13" s="26" customFormat="1" ht="15" customHeight="1">
      <c r="C10" s="41"/>
      <c r="G10" s="40" t="s">
        <v>10</v>
      </c>
      <c r="H10"/>
      <c r="I10"/>
      <c r="J10"/>
      <c r="K10"/>
      <c r="L10" s="69"/>
      <c r="M10" s="33"/>
    </row>
    <row r="11" spans="3:13" s="26" customFormat="1" ht="15" customHeight="1">
      <c r="C11" s="41"/>
      <c r="H11"/>
      <c r="I11"/>
      <c r="J11"/>
      <c r="K11"/>
      <c r="M11" s="33"/>
    </row>
    <row r="12" spans="2:13" s="26" customFormat="1" ht="15" customHeight="1">
      <c r="B12" s="107" t="e">
        <f>#VALUE!</f>
        <v>#VALUE!</v>
      </c>
      <c r="C12" s="108"/>
      <c r="D12" s="25"/>
      <c r="E12" s="29"/>
      <c r="H12"/>
      <c r="I12"/>
      <c r="J12"/>
      <c r="K12"/>
      <c r="M12" s="33"/>
    </row>
    <row r="13" spans="3:13" s="26" customFormat="1" ht="15" customHeight="1">
      <c r="C13" s="41"/>
      <c r="E13" s="30"/>
      <c r="H13"/>
      <c r="I13"/>
      <c r="J13"/>
      <c r="K13"/>
      <c r="M13" s="33"/>
    </row>
    <row r="14" spans="2:13" s="26" customFormat="1" ht="15" customHeight="1">
      <c r="B14" s="40" t="s">
        <v>10</v>
      </c>
      <c r="C14" s="41"/>
      <c r="E14" s="31"/>
      <c r="F14" s="109">
        <f>IF(ISBLANK(D12),"",IF(D12&gt;D16,B12,B16))</f>
      </c>
      <c r="G14" s="107"/>
      <c r="H14"/>
      <c r="I14"/>
      <c r="J14"/>
      <c r="K14"/>
      <c r="M14" s="33"/>
    </row>
    <row r="15" spans="5:13" s="26" customFormat="1" ht="15" customHeight="1">
      <c r="E15" s="31"/>
      <c r="H15"/>
      <c r="I15"/>
      <c r="J15"/>
      <c r="K15"/>
      <c r="M15" s="33"/>
    </row>
    <row r="16" spans="2:13" s="26" customFormat="1" ht="15" customHeight="1">
      <c r="B16" s="107" t="e">
        <f>#VALUE!</f>
        <v>#VALUE!</v>
      </c>
      <c r="C16" s="108"/>
      <c r="D16" s="25"/>
      <c r="E16" s="32"/>
      <c r="H16"/>
      <c r="I16"/>
      <c r="J16"/>
      <c r="K16"/>
      <c r="M16" s="33"/>
    </row>
    <row r="17" spans="1:13" ht="15" customHeight="1">
      <c r="A17" s="26"/>
      <c r="M17" s="33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mergeCells count="6">
    <mergeCell ref="B16:C16"/>
    <mergeCell ref="B4:C4"/>
    <mergeCell ref="F6:G6"/>
    <mergeCell ref="B8:C8"/>
    <mergeCell ref="B12:C12"/>
    <mergeCell ref="F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4"/>
  <sheetViews>
    <sheetView zoomScalePageLayoutView="0" workbookViewId="0" topLeftCell="A1">
      <selection activeCell="D29" sqref="D29"/>
    </sheetView>
  </sheetViews>
  <sheetFormatPr defaultColWidth="9.140625" defaultRowHeight="15" customHeight="1"/>
  <cols>
    <col min="1" max="1" width="9.140625" style="27" customWidth="1"/>
    <col min="2" max="16384" width="9.140625" style="26" customWidth="1"/>
  </cols>
  <sheetData>
    <row r="1" spans="2:11" s="26" customFormat="1" ht="59.25" customHeight="1">
      <c r="B1" s="41"/>
      <c r="C1" s="41"/>
      <c r="D1" s="41"/>
      <c r="E1" s="41"/>
      <c r="F1" s="41"/>
      <c r="G1" s="41"/>
      <c r="H1" s="41"/>
      <c r="I1" s="41"/>
      <c r="J1" s="41"/>
      <c r="K1" s="41"/>
    </row>
    <row r="2" s="26" customFormat="1" ht="15" customHeight="1">
      <c r="C2" s="41"/>
    </row>
    <row r="3" s="26" customFormat="1" ht="15" customHeight="1">
      <c r="C3" s="41"/>
    </row>
    <row r="4" spans="2:5" s="26" customFormat="1" ht="15" customHeight="1">
      <c r="B4" s="107" t="e">
        <f>#VALUE!</f>
        <v>#VALUE!</v>
      </c>
      <c r="C4" s="108"/>
      <c r="D4" s="25"/>
      <c r="E4" s="29"/>
    </row>
    <row r="5" spans="3:5" s="26" customFormat="1" ht="15" customHeight="1">
      <c r="C5" s="41"/>
      <c r="E5" s="30"/>
    </row>
    <row r="6" spans="2:9" s="26" customFormat="1" ht="15" customHeight="1">
      <c r="B6" s="40" t="s">
        <v>10</v>
      </c>
      <c r="C6" s="41"/>
      <c r="E6" s="31"/>
      <c r="F6" s="109">
        <f>IF(ISBLANK(D4),"",IF(D4&gt;D8,B4,B8))</f>
      </c>
      <c r="G6" s="108"/>
      <c r="H6" s="25"/>
      <c r="I6" s="29"/>
    </row>
    <row r="7" spans="3:9" s="26" customFormat="1" ht="15" customHeight="1">
      <c r="C7" s="41"/>
      <c r="E7" s="31"/>
      <c r="I7" s="30"/>
    </row>
    <row r="8" spans="2:9" s="26" customFormat="1" ht="15" customHeight="1">
      <c r="B8" s="107" t="e">
        <f>#VALUE!</f>
        <v>#VALUE!</v>
      </c>
      <c r="C8" s="108"/>
      <c r="D8" s="25"/>
      <c r="E8" s="32"/>
      <c r="I8" s="31"/>
    </row>
    <row r="9" spans="3:9" s="26" customFormat="1" ht="15" customHeight="1">
      <c r="C9" s="41"/>
      <c r="I9" s="31"/>
    </row>
    <row r="10" spans="3:13" s="26" customFormat="1" ht="15" customHeight="1">
      <c r="C10" s="41"/>
      <c r="G10" s="40" t="s">
        <v>10</v>
      </c>
      <c r="H10" s="41"/>
      <c r="I10" s="31"/>
      <c r="J10" s="109">
        <f>IF(ISBLANK(H6),"",IF(H6&gt;H14,F6,F14))</f>
      </c>
      <c r="K10" s="107"/>
      <c r="L10" s="69"/>
      <c r="M10" s="33"/>
    </row>
    <row r="11" spans="3:13" s="26" customFormat="1" ht="15" customHeight="1">
      <c r="C11" s="41"/>
      <c r="I11" s="31"/>
      <c r="M11" s="33"/>
    </row>
    <row r="12" spans="2:13" s="26" customFormat="1" ht="15" customHeight="1">
      <c r="B12" s="107" t="e">
        <f>#VALUE!</f>
        <v>#VALUE!</v>
      </c>
      <c r="C12" s="108"/>
      <c r="D12" s="25"/>
      <c r="E12" s="29"/>
      <c r="I12" s="31"/>
      <c r="M12" s="33"/>
    </row>
    <row r="13" spans="3:13" s="26" customFormat="1" ht="15" customHeight="1">
      <c r="C13" s="41"/>
      <c r="E13" s="30"/>
      <c r="I13" s="31"/>
      <c r="M13" s="33"/>
    </row>
    <row r="14" spans="2:13" s="26" customFormat="1" ht="15" customHeight="1">
      <c r="B14" s="40" t="s">
        <v>10</v>
      </c>
      <c r="C14" s="41"/>
      <c r="E14" s="31"/>
      <c r="F14" s="109">
        <f>IF(ISBLANK(D12),"",IF(D12&gt;D16,B12,B16))</f>
      </c>
      <c r="G14" s="108"/>
      <c r="H14" s="25"/>
      <c r="I14" s="32"/>
      <c r="M14" s="33"/>
    </row>
    <row r="15" spans="5:13" s="26" customFormat="1" ht="15" customHeight="1">
      <c r="E15" s="31"/>
      <c r="M15" s="33"/>
    </row>
    <row r="16" spans="2:13" s="26" customFormat="1" ht="15" customHeight="1">
      <c r="B16" s="107" t="e">
        <f>#VALUE!</f>
        <v>#VALUE!</v>
      </c>
      <c r="C16" s="108"/>
      <c r="D16" s="25"/>
      <c r="E16" s="32"/>
      <c r="M16" s="33"/>
    </row>
    <row r="17" s="26" customFormat="1" ht="15" customHeight="1">
      <c r="M17" s="33"/>
    </row>
    <row r="20" spans="2:7" ht="15" customHeight="1">
      <c r="B20" s="107">
        <f>IF(ISBLANK(D4),"",IF(D4&gt;D8,B8,B4))</f>
      </c>
      <c r="C20" s="108"/>
      <c r="D20" s="25"/>
      <c r="E20" s="29"/>
      <c r="F20" s="110"/>
      <c r="G20" s="110"/>
    </row>
    <row r="21" s="26" customFormat="1" ht="15" customHeight="1">
      <c r="E21" s="30"/>
    </row>
    <row r="22" spans="3:7" s="26" customFormat="1" ht="15" customHeight="1">
      <c r="C22" s="40" t="s">
        <v>10</v>
      </c>
      <c r="E22" s="31"/>
      <c r="F22" s="109">
        <f>IF(ISBLANK(D20),"",IF(D20&gt;D24,B20,B24))</f>
      </c>
      <c r="G22" s="107"/>
    </row>
    <row r="23" s="26" customFormat="1" ht="15" customHeight="1">
      <c r="E23" s="31"/>
    </row>
    <row r="24" spans="2:5" s="26" customFormat="1" ht="15" customHeight="1">
      <c r="B24" s="107">
        <f>IF(ISBLANK(D12),"",IF(D12&gt;D16,B16,B12))</f>
      </c>
      <c r="C24" s="108"/>
      <c r="D24" s="25"/>
      <c r="E24" s="32"/>
    </row>
    <row r="25" s="26" customFormat="1" ht="15" customHeight="1"/>
  </sheetData>
  <sheetProtection/>
  <mergeCells count="11">
    <mergeCell ref="B4:C4"/>
    <mergeCell ref="F6:G6"/>
    <mergeCell ref="B8:C8"/>
    <mergeCell ref="J10:K10"/>
    <mergeCell ref="B24:C24"/>
    <mergeCell ref="B20:C20"/>
    <mergeCell ref="F20:G20"/>
    <mergeCell ref="B12:C12"/>
    <mergeCell ref="F14:G14"/>
    <mergeCell ref="B16:C16"/>
    <mergeCell ref="F22:G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3"/>
  <sheetViews>
    <sheetView zoomScalePageLayoutView="0" workbookViewId="0" topLeftCell="A1">
      <selection activeCell="M17" sqref="M17"/>
    </sheetView>
  </sheetViews>
  <sheetFormatPr defaultColWidth="9.140625" defaultRowHeight="15" customHeight="1"/>
  <cols>
    <col min="1" max="1" width="9.140625" style="27" customWidth="1"/>
    <col min="2" max="16384" width="9.140625" style="26" customWidth="1"/>
  </cols>
  <sheetData>
    <row r="1" spans="2:11" ht="59.25" customHeight="1">
      <c r="B1" s="41"/>
      <c r="C1" s="41"/>
      <c r="D1" s="41"/>
      <c r="E1" s="41"/>
      <c r="F1" s="41"/>
      <c r="G1" s="41"/>
      <c r="H1" s="41"/>
      <c r="I1" s="41"/>
      <c r="J1" s="41"/>
      <c r="K1" s="41"/>
    </row>
    <row r="2" ht="15" customHeight="1">
      <c r="C2" s="41"/>
    </row>
    <row r="3" ht="15" customHeight="1">
      <c r="C3" s="41"/>
    </row>
    <row r="4" spans="2:5" ht="15" customHeight="1">
      <c r="B4" s="107" t="e">
        <f>#VALUE!</f>
        <v>#VALUE!</v>
      </c>
      <c r="C4" s="108"/>
      <c r="D4" s="25"/>
      <c r="E4" s="29"/>
    </row>
    <row r="5" spans="3:5" ht="15" customHeight="1">
      <c r="C5" s="41"/>
      <c r="E5" s="30"/>
    </row>
    <row r="6" spans="2:9" ht="15" customHeight="1">
      <c r="B6" s="40" t="s">
        <v>10</v>
      </c>
      <c r="C6" s="41"/>
      <c r="E6" s="31"/>
      <c r="F6" s="109">
        <f>IF(ISBLANK(D4),"",IF(D4&gt;D8,B4,B8))</f>
      </c>
      <c r="G6" s="108"/>
      <c r="H6" s="25"/>
      <c r="I6" s="29"/>
    </row>
    <row r="7" spans="3:9" ht="15" customHeight="1">
      <c r="C7" s="41"/>
      <c r="E7" s="31"/>
      <c r="I7" s="30"/>
    </row>
    <row r="8" spans="2:9" ht="15" customHeight="1">
      <c r="B8" s="107" t="e">
        <f>#VALUE!</f>
        <v>#VALUE!</v>
      </c>
      <c r="C8" s="108"/>
      <c r="D8" s="25"/>
      <c r="E8" s="32"/>
      <c r="I8" s="31"/>
    </row>
    <row r="9" spans="3:9" ht="15" customHeight="1">
      <c r="C9" s="41"/>
      <c r="I9" s="31"/>
    </row>
    <row r="10" spans="3:13" ht="15" customHeight="1">
      <c r="C10" s="41"/>
      <c r="G10" s="40" t="s">
        <v>10</v>
      </c>
      <c r="H10" s="41"/>
      <c r="I10" s="31"/>
      <c r="J10" s="109">
        <f>IF(ISBLANK(H6),"",IF(H6&gt;H14,F6,F14))</f>
      </c>
      <c r="K10" s="107"/>
      <c r="L10" s="69"/>
      <c r="M10" s="33"/>
    </row>
    <row r="11" spans="3:13" ht="15" customHeight="1">
      <c r="C11" s="41"/>
      <c r="I11" s="31"/>
      <c r="M11" s="33"/>
    </row>
    <row r="12" spans="2:13" ht="15" customHeight="1">
      <c r="B12" s="107" t="e">
        <f>#VALUE!</f>
        <v>#VALUE!</v>
      </c>
      <c r="C12" s="108"/>
      <c r="D12" s="25"/>
      <c r="E12" s="29"/>
      <c r="I12" s="31"/>
      <c r="M12" s="33"/>
    </row>
    <row r="13" spans="3:13" ht="15" customHeight="1">
      <c r="C13" s="41"/>
      <c r="E13" s="30"/>
      <c r="I13" s="31"/>
      <c r="M13" s="33"/>
    </row>
    <row r="14" spans="2:13" ht="15" customHeight="1">
      <c r="B14" s="40" t="s">
        <v>10</v>
      </c>
      <c r="C14" s="41"/>
      <c r="E14" s="31"/>
      <c r="F14" s="109">
        <f>IF(ISBLANK(D12),"",IF(D12&gt;D16,B12,B16))</f>
      </c>
      <c r="G14" s="108"/>
      <c r="H14" s="25"/>
      <c r="I14" s="32"/>
      <c r="M14" s="33"/>
    </row>
    <row r="15" spans="5:13" ht="15" customHeight="1">
      <c r="E15" s="31"/>
      <c r="M15" s="33"/>
    </row>
    <row r="16" spans="2:13" ht="15" customHeight="1">
      <c r="B16" s="107" t="e">
        <f>#VALUE!</f>
        <v>#VALUE!</v>
      </c>
      <c r="C16" s="108"/>
      <c r="D16" s="25"/>
      <c r="E16" s="32"/>
      <c r="M16" s="33"/>
    </row>
    <row r="17" ht="15" customHeight="1">
      <c r="M17" s="33"/>
    </row>
    <row r="19" spans="6:8" ht="15" customHeight="1">
      <c r="F19" s="27"/>
      <c r="H19" s="41"/>
    </row>
    <row r="20" spans="2:5" ht="15" customHeight="1">
      <c r="B20" s="107">
        <f>IF(ISBLANK(D4),"",IF(D4&gt;D8,B8,B4))</f>
      </c>
      <c r="C20" s="108"/>
      <c r="D20" s="25"/>
      <c r="E20" s="29"/>
    </row>
    <row r="21" spans="3:5" ht="15" customHeight="1">
      <c r="C21" s="41"/>
      <c r="E21" s="30"/>
    </row>
    <row r="22" spans="2:9" ht="15" customHeight="1">
      <c r="B22" s="40" t="s">
        <v>10</v>
      </c>
      <c r="C22" s="41"/>
      <c r="E22" s="31"/>
      <c r="F22" s="109">
        <f>IF(ISBLANK(D20),"",IF(D20&gt;D24,B20,B24))</f>
      </c>
      <c r="G22" s="108"/>
      <c r="H22" s="25"/>
      <c r="I22" s="29"/>
    </row>
    <row r="23" spans="3:9" ht="15" customHeight="1">
      <c r="C23" s="41"/>
      <c r="E23" s="31"/>
      <c r="I23" s="30"/>
    </row>
    <row r="24" spans="2:9" ht="15" customHeight="1">
      <c r="B24" s="107">
        <f>IF(ISBLANK(D12),"",IF(D12&gt;D16,B16,B12))</f>
      </c>
      <c r="C24" s="108"/>
      <c r="D24" s="25"/>
      <c r="E24" s="32"/>
      <c r="I24" s="31"/>
    </row>
    <row r="25" spans="3:9" ht="15" customHeight="1">
      <c r="C25" s="41"/>
      <c r="I25" s="31"/>
    </row>
    <row r="26" spans="3:11" ht="15" customHeight="1">
      <c r="C26" s="41"/>
      <c r="G26" s="40" t="s">
        <v>10</v>
      </c>
      <c r="H26" s="41"/>
      <c r="I26" s="31"/>
      <c r="J26" s="109">
        <f>IF(ISBLANK(H22),"",IF(H22&gt;H30,F22,F30))</f>
      </c>
      <c r="K26" s="107"/>
    </row>
    <row r="27" spans="3:9" ht="15" customHeight="1">
      <c r="C27" s="41"/>
      <c r="I27" s="31"/>
    </row>
    <row r="28" spans="2:9" ht="15" customHeight="1">
      <c r="B28"/>
      <c r="C28"/>
      <c r="D28"/>
      <c r="E28"/>
      <c r="I28" s="31"/>
    </row>
    <row r="29" spans="2:9" ht="15" customHeight="1">
      <c r="B29"/>
      <c r="C29"/>
      <c r="D29"/>
      <c r="E29"/>
      <c r="I29" s="31"/>
    </row>
    <row r="30" spans="2:9" ht="15" customHeight="1">
      <c r="B30"/>
      <c r="C30"/>
      <c r="D30"/>
      <c r="E30"/>
      <c r="F30" s="107">
        <f>IF(ISBLANK(H6),"",IF(H6&gt;H14,F14,F6))</f>
      </c>
      <c r="G30" s="108"/>
      <c r="H30" s="25"/>
      <c r="I30" s="32"/>
    </row>
    <row r="32" ht="15" customHeight="1">
      <c r="F32" s="27"/>
    </row>
    <row r="33" ht="15" customHeight="1">
      <c r="F33" s="27"/>
    </row>
  </sheetData>
  <sheetProtection/>
  <mergeCells count="12">
    <mergeCell ref="J10:K10"/>
    <mergeCell ref="B12:C12"/>
    <mergeCell ref="J26:K26"/>
    <mergeCell ref="F30:G30"/>
    <mergeCell ref="B16:C16"/>
    <mergeCell ref="B20:C20"/>
    <mergeCell ref="F22:G22"/>
    <mergeCell ref="B24:C24"/>
    <mergeCell ref="F14:G14"/>
    <mergeCell ref="B4:C4"/>
    <mergeCell ref="F6:G6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3"/>
  <sheetViews>
    <sheetView zoomScalePageLayoutView="0" workbookViewId="0" topLeftCell="A1">
      <selection activeCell="F6" sqref="F6:G6"/>
    </sheetView>
  </sheetViews>
  <sheetFormatPr defaultColWidth="9.140625" defaultRowHeight="15" customHeight="1"/>
  <cols>
    <col min="1" max="1" width="9.140625" style="27" customWidth="1"/>
    <col min="2" max="16384" width="9.140625" style="26" customWidth="1"/>
  </cols>
  <sheetData>
    <row r="1" spans="2:11" s="26" customFormat="1" ht="59.25" customHeight="1">
      <c r="B1" s="41"/>
      <c r="C1" s="41"/>
      <c r="D1" s="41"/>
      <c r="E1" s="41"/>
      <c r="F1" s="41"/>
      <c r="G1" s="41"/>
      <c r="H1" s="41"/>
      <c r="I1" s="41"/>
      <c r="J1" s="41"/>
      <c r="K1" s="41"/>
    </row>
    <row r="2" s="26" customFormat="1" ht="15" customHeight="1">
      <c r="C2" s="41"/>
    </row>
    <row r="3" s="26" customFormat="1" ht="15" customHeight="1">
      <c r="C3" s="41"/>
    </row>
    <row r="4" spans="2:5" s="26" customFormat="1" ht="15" customHeight="1">
      <c r="B4" s="107" t="e">
        <f>#VALUE!</f>
        <v>#VALUE!</v>
      </c>
      <c r="C4" s="108"/>
      <c r="D4" s="25"/>
      <c r="E4" s="29"/>
    </row>
    <row r="5" spans="3:5" s="26" customFormat="1" ht="15" customHeight="1">
      <c r="C5" s="41"/>
      <c r="E5" s="30"/>
    </row>
    <row r="6" spans="2:9" s="26" customFormat="1" ht="15" customHeight="1">
      <c r="B6" s="40" t="s">
        <v>10</v>
      </c>
      <c r="C6" s="41"/>
      <c r="E6" s="31"/>
      <c r="F6" s="109">
        <f>IF(ISBLANK(D4),"",IF(D4&gt;D8,B4,B8))</f>
      </c>
      <c r="G6" s="108"/>
      <c r="H6" s="25"/>
      <c r="I6" s="29"/>
    </row>
    <row r="7" spans="3:9" s="26" customFormat="1" ht="15" customHeight="1">
      <c r="C7" s="41"/>
      <c r="E7" s="31"/>
      <c r="I7" s="30"/>
    </row>
    <row r="8" spans="2:9" s="26" customFormat="1" ht="15" customHeight="1">
      <c r="B8" s="107" t="e">
        <f>#VALUE!</f>
        <v>#VALUE!</v>
      </c>
      <c r="C8" s="108"/>
      <c r="D8" s="25"/>
      <c r="E8" s="32"/>
      <c r="I8" s="31"/>
    </row>
    <row r="9" spans="3:9" s="26" customFormat="1" ht="15" customHeight="1">
      <c r="C9" s="41"/>
      <c r="I9" s="31"/>
    </row>
    <row r="10" spans="3:13" s="26" customFormat="1" ht="15" customHeight="1">
      <c r="C10" s="41"/>
      <c r="G10" s="40" t="s">
        <v>10</v>
      </c>
      <c r="H10" s="41"/>
      <c r="I10" s="31"/>
      <c r="J10" s="109">
        <f>IF(ISBLANK(H6),"",IF(H6&gt;H14,F6,F14))</f>
      </c>
      <c r="K10" s="107"/>
      <c r="L10" s="69"/>
      <c r="M10" s="33"/>
    </row>
    <row r="11" spans="2:13" s="26" customFormat="1" ht="15" customHeight="1">
      <c r="B11"/>
      <c r="C11"/>
      <c r="D11"/>
      <c r="E11"/>
      <c r="I11" s="31"/>
      <c r="M11" s="33"/>
    </row>
    <row r="12" spans="2:13" s="26" customFormat="1" ht="15" customHeight="1">
      <c r="B12"/>
      <c r="C12"/>
      <c r="D12"/>
      <c r="E12"/>
      <c r="I12" s="31"/>
      <c r="M12" s="33"/>
    </row>
    <row r="13" spans="2:13" s="26" customFormat="1" ht="15" customHeight="1">
      <c r="B13"/>
      <c r="C13"/>
      <c r="D13"/>
      <c r="E13"/>
      <c r="I13" s="31"/>
      <c r="M13" s="33"/>
    </row>
    <row r="14" spans="2:13" s="26" customFormat="1" ht="15" customHeight="1">
      <c r="B14"/>
      <c r="C14"/>
      <c r="D14"/>
      <c r="E14"/>
      <c r="F14" s="107" t="e">
        <f>#VALUE!</f>
        <v>#VALUE!</v>
      </c>
      <c r="G14" s="108"/>
      <c r="H14" s="25"/>
      <c r="I14" s="32"/>
      <c r="M14" s="33"/>
    </row>
    <row r="15" spans="2:13" s="26" customFormat="1" ht="15" customHeight="1">
      <c r="B15"/>
      <c r="C15"/>
      <c r="D15"/>
      <c r="E15"/>
      <c r="M15" s="33"/>
    </row>
    <row r="16" spans="2:13" s="26" customFormat="1" ht="15" customHeight="1">
      <c r="B16"/>
      <c r="C16"/>
      <c r="D16"/>
      <c r="E16"/>
      <c r="M16" s="33"/>
    </row>
    <row r="17" s="26" customFormat="1" ht="15" customHeight="1">
      <c r="M17" s="33"/>
    </row>
    <row r="19" spans="6:8" s="26" customFormat="1" ht="15" customHeight="1">
      <c r="F19" s="27"/>
      <c r="H19" s="41"/>
    </row>
    <row r="20" spans="6:10" s="26" customFormat="1" ht="15" customHeight="1">
      <c r="F20" s="27"/>
      <c r="G20"/>
      <c r="H20"/>
      <c r="I20"/>
      <c r="J20"/>
    </row>
    <row r="21" spans="6:10" s="26" customFormat="1" ht="15" customHeight="1">
      <c r="F21" s="27"/>
      <c r="G21"/>
      <c r="H21"/>
      <c r="I21"/>
      <c r="J21"/>
    </row>
    <row r="22" spans="6:9" s="26" customFormat="1" ht="15" customHeight="1">
      <c r="F22" s="107">
        <f>IF(ISBLANK(D4),"",IF(D4&gt;D8,B8,B4))</f>
      </c>
      <c r="G22" s="108"/>
      <c r="H22" s="25"/>
      <c r="I22" s="29"/>
    </row>
    <row r="23" s="26" customFormat="1" ht="15" customHeight="1">
      <c r="I23" s="30"/>
    </row>
    <row r="24" s="26" customFormat="1" ht="15" customHeight="1">
      <c r="I24" s="31"/>
    </row>
    <row r="25" s="26" customFormat="1" ht="15" customHeight="1">
      <c r="I25" s="31"/>
    </row>
    <row r="26" spans="7:11" s="26" customFormat="1" ht="15" customHeight="1">
      <c r="G26" s="40" t="s">
        <v>10</v>
      </c>
      <c r="H26" s="41"/>
      <c r="I26" s="31"/>
      <c r="J26" s="109">
        <f>IF(ISBLANK(H22),"",IF(H22&gt;H30,F22,F30))</f>
      </c>
      <c r="K26" s="107"/>
    </row>
    <row r="27" s="26" customFormat="1" ht="15" customHeight="1">
      <c r="I27" s="31"/>
    </row>
    <row r="28" s="26" customFormat="1" ht="15" customHeight="1">
      <c r="I28" s="31"/>
    </row>
    <row r="29" s="26" customFormat="1" ht="15" customHeight="1">
      <c r="I29" s="31"/>
    </row>
    <row r="30" spans="6:9" s="26" customFormat="1" ht="15" customHeight="1">
      <c r="F30" s="107">
        <f>IF(ISBLANK(H6),"",IF(H6&gt;H14,F14,F6))</f>
      </c>
      <c r="G30" s="108"/>
      <c r="H30" s="25"/>
      <c r="I30" s="32"/>
    </row>
    <row r="31" spans="6:10" s="26" customFormat="1" ht="15" customHeight="1">
      <c r="F31" s="27"/>
      <c r="G31"/>
      <c r="H31"/>
      <c r="I31"/>
      <c r="J31"/>
    </row>
    <row r="32" spans="6:10" s="26" customFormat="1" ht="15" customHeight="1">
      <c r="F32" s="27"/>
      <c r="G32"/>
      <c r="H32"/>
      <c r="I32"/>
      <c r="J32"/>
    </row>
    <row r="33" s="26" customFormat="1" ht="15" customHeight="1">
      <c r="F33" s="27"/>
    </row>
  </sheetData>
  <sheetProtection/>
  <mergeCells count="8">
    <mergeCell ref="F22:G22"/>
    <mergeCell ref="J26:K26"/>
    <mergeCell ref="F30:G30"/>
    <mergeCell ref="B4:C4"/>
    <mergeCell ref="F6:G6"/>
    <mergeCell ref="B8:C8"/>
    <mergeCell ref="J10:K10"/>
    <mergeCell ref="F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0"/>
  <sheetViews>
    <sheetView zoomScalePageLayoutView="0" workbookViewId="0" topLeftCell="A1">
      <selection activeCell="H14" sqref="H14"/>
    </sheetView>
  </sheetViews>
  <sheetFormatPr defaultColWidth="9.140625" defaultRowHeight="15" customHeight="1"/>
  <cols>
    <col min="1" max="1" width="9.140625" style="27" customWidth="1"/>
    <col min="2" max="16384" width="9.140625" style="26" customWidth="1"/>
  </cols>
  <sheetData>
    <row r="1" spans="2:11" s="26" customFormat="1" ht="59.25" customHeight="1">
      <c r="B1" s="78"/>
      <c r="C1" s="78"/>
      <c r="D1" s="78"/>
      <c r="E1" s="78"/>
      <c r="F1" s="78"/>
      <c r="G1" s="78"/>
      <c r="H1" s="78"/>
      <c r="I1" s="78"/>
      <c r="J1" s="78"/>
      <c r="K1" s="78"/>
    </row>
    <row r="2" s="26" customFormat="1" ht="15" customHeight="1">
      <c r="C2" s="41"/>
    </row>
    <row r="3" s="26" customFormat="1" ht="15" customHeight="1">
      <c r="C3" s="41"/>
    </row>
    <row r="4" spans="2:5" s="26" customFormat="1" ht="15" customHeight="1">
      <c r="B4" s="107" t="e">
        <f>#VALUE!</f>
        <v>#VALUE!</v>
      </c>
      <c r="C4" s="108"/>
      <c r="D4" s="25"/>
      <c r="E4" s="29"/>
    </row>
    <row r="5" spans="3:5" s="26" customFormat="1" ht="15" customHeight="1">
      <c r="C5" s="41"/>
      <c r="E5" s="30"/>
    </row>
    <row r="6" spans="2:9" s="26" customFormat="1" ht="15" customHeight="1">
      <c r="B6" s="40" t="s">
        <v>10</v>
      </c>
      <c r="C6" s="41"/>
      <c r="E6" s="31"/>
      <c r="F6" s="109">
        <f>IF(ISBLANK(D4),"",IF(D4&gt;D8,B4,B8))</f>
      </c>
      <c r="G6" s="108"/>
      <c r="H6" s="25"/>
      <c r="I6" s="29"/>
    </row>
    <row r="7" spans="3:9" s="26" customFormat="1" ht="15" customHeight="1">
      <c r="C7" s="41"/>
      <c r="E7" s="31"/>
      <c r="I7" s="30"/>
    </row>
    <row r="8" spans="2:9" s="26" customFormat="1" ht="15" customHeight="1">
      <c r="B8" s="107" t="e">
        <f>#VALUE!</f>
        <v>#VALUE!</v>
      </c>
      <c r="C8" s="108"/>
      <c r="D8" s="25"/>
      <c r="E8" s="32"/>
      <c r="I8" s="31"/>
    </row>
    <row r="9" spans="3:9" s="26" customFormat="1" ht="15" customHeight="1">
      <c r="C9" s="41"/>
      <c r="I9" s="31"/>
    </row>
    <row r="10" spans="3:13" s="26" customFormat="1" ht="15" customHeight="1">
      <c r="C10" s="41"/>
      <c r="G10" s="40" t="s">
        <v>10</v>
      </c>
      <c r="H10" s="41"/>
      <c r="I10" s="31"/>
      <c r="J10" s="109">
        <f>IF(ISBLANK(H6),"",IF(H6&gt;H14,F6,F14))</f>
      </c>
      <c r="K10" s="107"/>
      <c r="L10" s="25"/>
      <c r="M10" s="29"/>
    </row>
    <row r="11" spans="3:13" s="26" customFormat="1" ht="15" customHeight="1">
      <c r="C11" s="41"/>
      <c r="I11" s="31"/>
      <c r="M11" s="30"/>
    </row>
    <row r="12" spans="2:13" s="26" customFormat="1" ht="15" customHeight="1">
      <c r="B12" s="107" t="e">
        <f>#VALUE!</f>
        <v>#VALUE!</v>
      </c>
      <c r="C12" s="108"/>
      <c r="D12" s="25"/>
      <c r="E12" s="29"/>
      <c r="I12" s="31"/>
      <c r="M12" s="31"/>
    </row>
    <row r="13" spans="3:13" s="26" customFormat="1" ht="15" customHeight="1">
      <c r="C13" s="41"/>
      <c r="E13" s="30"/>
      <c r="I13" s="31"/>
      <c r="M13" s="31"/>
    </row>
    <row r="14" spans="2:13" s="26" customFormat="1" ht="15" customHeight="1">
      <c r="B14" s="40" t="s">
        <v>10</v>
      </c>
      <c r="C14" s="41"/>
      <c r="E14" s="31"/>
      <c r="F14" s="109">
        <f>IF(ISBLANK(D12),"",IF(D12&gt;D16,B12,B16))</f>
      </c>
      <c r="G14" s="108"/>
      <c r="H14" s="25"/>
      <c r="I14" s="32"/>
      <c r="M14" s="31"/>
    </row>
    <row r="15" spans="5:13" s="26" customFormat="1" ht="15" customHeight="1">
      <c r="E15" s="31"/>
      <c r="M15" s="31"/>
    </row>
    <row r="16" spans="2:13" s="26" customFormat="1" ht="15" customHeight="1">
      <c r="B16" s="107" t="e">
        <f>#VALUE!</f>
        <v>#VALUE!</v>
      </c>
      <c r="C16" s="108"/>
      <c r="D16" s="25"/>
      <c r="E16" s="32"/>
      <c r="M16" s="31"/>
    </row>
    <row r="17" s="26" customFormat="1" ht="15" customHeight="1">
      <c r="M17" s="31"/>
    </row>
    <row r="18" spans="2:15" s="26" customFormat="1" ht="15" customHeight="1">
      <c r="B18" s="40"/>
      <c r="K18" s="40" t="s">
        <v>10</v>
      </c>
      <c r="L18" s="41"/>
      <c r="M18" s="31"/>
      <c r="N18" s="109">
        <f>IF(ISBLANK(L10),"",IF(L10&gt;L26,J10,J26))</f>
      </c>
      <c r="O18" s="107"/>
    </row>
    <row r="19" s="26" customFormat="1" ht="15" customHeight="1">
      <c r="M19" s="31"/>
    </row>
    <row r="20" spans="2:13" s="26" customFormat="1" ht="15" customHeight="1">
      <c r="B20" s="107" t="e">
        <f>#VALUE!</f>
        <v>#VALUE!</v>
      </c>
      <c r="C20" s="108"/>
      <c r="D20" s="25"/>
      <c r="E20" s="29"/>
      <c r="M20" s="31"/>
    </row>
    <row r="21" spans="5:13" s="26" customFormat="1" ht="15" customHeight="1">
      <c r="E21" s="30"/>
      <c r="M21" s="31"/>
    </row>
    <row r="22" spans="2:13" s="26" customFormat="1" ht="15" customHeight="1">
      <c r="B22" s="40" t="s">
        <v>10</v>
      </c>
      <c r="C22" s="41"/>
      <c r="E22" s="31"/>
      <c r="F22" s="109">
        <f>IF(ISBLANK(D20),"",IF(D20&gt;D24,B20,B24))</f>
      </c>
      <c r="G22" s="108"/>
      <c r="H22" s="25"/>
      <c r="I22" s="29"/>
      <c r="M22" s="31"/>
    </row>
    <row r="23" spans="5:13" s="26" customFormat="1" ht="15" customHeight="1">
      <c r="E23" s="31"/>
      <c r="I23" s="30"/>
      <c r="M23" s="31"/>
    </row>
    <row r="24" spans="2:13" s="26" customFormat="1" ht="15" customHeight="1">
      <c r="B24" s="107" t="e">
        <f>#VALUE!</f>
        <v>#VALUE!</v>
      </c>
      <c r="C24" s="108"/>
      <c r="D24" s="25"/>
      <c r="E24" s="32"/>
      <c r="I24" s="31"/>
      <c r="M24" s="31"/>
    </row>
    <row r="25" spans="9:13" s="26" customFormat="1" ht="15" customHeight="1">
      <c r="I25" s="31"/>
      <c r="M25" s="31"/>
    </row>
    <row r="26" spans="7:13" s="26" customFormat="1" ht="15" customHeight="1">
      <c r="G26" s="40" t="s">
        <v>10</v>
      </c>
      <c r="H26" s="41"/>
      <c r="I26" s="31"/>
      <c r="J26" s="109">
        <f>IF(ISBLANK(H22),"",IF(H22&gt;H30,F22,F30))</f>
      </c>
      <c r="K26" s="108"/>
      <c r="L26" s="25"/>
      <c r="M26" s="32"/>
    </row>
    <row r="27" s="26" customFormat="1" ht="15" customHeight="1">
      <c r="I27" s="31"/>
    </row>
    <row r="28" spans="2:9" s="26" customFormat="1" ht="15" customHeight="1">
      <c r="B28" s="107" t="e">
        <f>#VALUE!</f>
        <v>#VALUE!</v>
      </c>
      <c r="C28" s="108"/>
      <c r="D28" s="25"/>
      <c r="E28" s="29"/>
      <c r="I28" s="31"/>
    </row>
    <row r="29" spans="5:9" s="26" customFormat="1" ht="15" customHeight="1">
      <c r="E29" s="30"/>
      <c r="I29" s="31"/>
    </row>
    <row r="30" spans="2:9" s="26" customFormat="1" ht="15" customHeight="1">
      <c r="B30" s="40" t="s">
        <v>10</v>
      </c>
      <c r="C30" s="41"/>
      <c r="E30" s="31"/>
      <c r="F30" s="109">
        <f>IF(ISBLANK(D28),"",IF(D28&gt;D32,B28,B32))</f>
      </c>
      <c r="G30" s="108"/>
      <c r="H30" s="25"/>
      <c r="I30" s="32"/>
    </row>
    <row r="31" s="26" customFormat="1" ht="15" customHeight="1">
      <c r="E31" s="31"/>
    </row>
    <row r="32" spans="2:5" s="26" customFormat="1" ht="15" customHeight="1">
      <c r="B32" s="107" t="e">
        <f>#VALUE!</f>
        <v>#VALUE!</v>
      </c>
      <c r="C32" s="108"/>
      <c r="D32" s="25"/>
      <c r="E32" s="32"/>
    </row>
    <row r="36" spans="2:7" s="26" customFormat="1" ht="15" customHeight="1">
      <c r="B36" s="107">
        <f>IF(ISBLANK(H6),"",IF(H6&gt;H14,F14,F6))</f>
      </c>
      <c r="C36" s="108"/>
      <c r="D36" s="25"/>
      <c r="E36" s="29"/>
      <c r="F36" s="110"/>
      <c r="G36" s="110"/>
    </row>
    <row r="37" s="26" customFormat="1" ht="15" customHeight="1">
      <c r="E37" s="30"/>
    </row>
    <row r="38" spans="3:7" s="26" customFormat="1" ht="15" customHeight="1">
      <c r="C38" s="40" t="s">
        <v>10</v>
      </c>
      <c r="E38" s="31"/>
      <c r="F38" s="109">
        <f>IF(ISBLANK(D36),"",IF(D36&gt;D40,B36,B40))</f>
      </c>
      <c r="G38" s="107"/>
    </row>
    <row r="39" s="26" customFormat="1" ht="15" customHeight="1">
      <c r="E39" s="31"/>
    </row>
    <row r="40" spans="2:5" s="26" customFormat="1" ht="15" customHeight="1">
      <c r="B40" s="107">
        <f>IF(ISBLANK(H22),"",IF(H22&gt;H30,F30,F22))</f>
      </c>
      <c r="C40" s="108"/>
      <c r="D40" s="25"/>
      <c r="E40" s="32"/>
    </row>
  </sheetData>
  <sheetProtection/>
  <mergeCells count="20">
    <mergeCell ref="B40:C40"/>
    <mergeCell ref="B28:C28"/>
    <mergeCell ref="F30:G30"/>
    <mergeCell ref="B32:C32"/>
    <mergeCell ref="B36:C36"/>
    <mergeCell ref="F36:G36"/>
    <mergeCell ref="F38:G38"/>
    <mergeCell ref="F22:G22"/>
    <mergeCell ref="B16:C16"/>
    <mergeCell ref="F14:G14"/>
    <mergeCell ref="J26:K26"/>
    <mergeCell ref="B24:C24"/>
    <mergeCell ref="J10:K10"/>
    <mergeCell ref="B12:C12"/>
    <mergeCell ref="N18:O18"/>
    <mergeCell ref="B20:C20"/>
    <mergeCell ref="B1:K1"/>
    <mergeCell ref="B4:C4"/>
    <mergeCell ref="F6:G6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2"/>
  <sheetViews>
    <sheetView zoomScalePageLayoutView="0" workbookViewId="0" topLeftCell="A40">
      <selection activeCell="I68" sqref="I68"/>
    </sheetView>
  </sheetViews>
  <sheetFormatPr defaultColWidth="9.140625" defaultRowHeight="15" customHeight="1"/>
  <cols>
    <col min="1" max="1" width="9.140625" style="27" customWidth="1"/>
    <col min="2" max="4" width="9.140625" style="26" customWidth="1"/>
    <col min="5" max="5" width="9.140625" style="27" customWidth="1"/>
    <col min="6" max="16384" width="9.140625" style="26" customWidth="1"/>
  </cols>
  <sheetData>
    <row r="1" spans="2:11" ht="59.25" customHeight="1">
      <c r="B1" s="78"/>
      <c r="C1" s="78"/>
      <c r="D1" s="78"/>
      <c r="E1" s="78"/>
      <c r="F1" s="78"/>
      <c r="G1" s="78"/>
      <c r="H1" s="78"/>
      <c r="I1" s="78"/>
      <c r="J1" s="78"/>
      <c r="K1" s="78"/>
    </row>
    <row r="4" spans="2:5" ht="15" customHeight="1">
      <c r="B4" s="107" t="e">
        <f>#VALUE!</f>
        <v>#VALUE!</v>
      </c>
      <c r="C4" s="108"/>
      <c r="D4" s="25"/>
      <c r="E4" s="35"/>
    </row>
    <row r="5" spans="3:5" ht="15" customHeight="1">
      <c r="C5" s="41"/>
      <c r="E5" s="36"/>
    </row>
    <row r="6" spans="2:9" ht="15" customHeight="1">
      <c r="B6" s="40" t="s">
        <v>10</v>
      </c>
      <c r="C6" s="41"/>
      <c r="E6" s="37"/>
      <c r="F6" s="109">
        <f>IF(ISBLANK(D4),"",IF(D4&gt;D8,B4,B8))</f>
      </c>
      <c r="G6" s="108"/>
      <c r="H6" s="25"/>
      <c r="I6" s="29"/>
    </row>
    <row r="7" spans="5:9" ht="15" customHeight="1">
      <c r="E7" s="37"/>
      <c r="I7" s="30"/>
    </row>
    <row r="8" spans="2:9" ht="15" customHeight="1">
      <c r="B8" s="107" t="e">
        <f>#VALUE!</f>
        <v>#VALUE!</v>
      </c>
      <c r="C8" s="108"/>
      <c r="D8" s="25"/>
      <c r="E8" s="38"/>
      <c r="I8" s="31"/>
    </row>
    <row r="9" ht="15" customHeight="1">
      <c r="I9" s="31"/>
    </row>
    <row r="10" spans="7:13" ht="15" customHeight="1">
      <c r="G10" s="40" t="s">
        <v>10</v>
      </c>
      <c r="H10" s="41"/>
      <c r="I10" s="31"/>
      <c r="J10" s="109">
        <f>IF(ISBLANK(H6),"",IF(H6&gt;H14,F6,F14))</f>
      </c>
      <c r="K10" s="107"/>
      <c r="L10" s="25"/>
      <c r="M10" s="29"/>
    </row>
    <row r="11" spans="9:13" ht="15" customHeight="1">
      <c r="I11" s="31"/>
      <c r="M11" s="30"/>
    </row>
    <row r="12" spans="2:13" ht="15" customHeight="1">
      <c r="B12" s="33"/>
      <c r="C12" s="33"/>
      <c r="D12" s="33"/>
      <c r="E12" s="39"/>
      <c r="I12" s="31"/>
      <c r="M12" s="31"/>
    </row>
    <row r="13" spans="2:13" ht="15" customHeight="1">
      <c r="B13" s="33"/>
      <c r="C13" s="33"/>
      <c r="D13" s="33"/>
      <c r="E13" s="39"/>
      <c r="I13" s="31"/>
      <c r="M13" s="31"/>
    </row>
    <row r="14" spans="2:13" ht="15" customHeight="1">
      <c r="B14" s="33"/>
      <c r="C14" s="33"/>
      <c r="D14" s="33"/>
      <c r="E14" s="39"/>
      <c r="F14" s="107" t="e">
        <f>#VALUE!</f>
        <v>#VALUE!</v>
      </c>
      <c r="G14" s="108"/>
      <c r="H14" s="25"/>
      <c r="I14" s="32"/>
      <c r="L14" s="41"/>
      <c r="M14" s="31"/>
    </row>
    <row r="15" spans="2:13" ht="15" customHeight="1">
      <c r="B15" s="33"/>
      <c r="C15" s="33"/>
      <c r="D15" s="33"/>
      <c r="E15" s="39"/>
      <c r="M15" s="31"/>
    </row>
    <row r="16" spans="2:13" ht="15" customHeight="1">
      <c r="B16" s="33"/>
      <c r="C16" s="33"/>
      <c r="D16" s="33"/>
      <c r="E16" s="39"/>
      <c r="M16" s="31"/>
    </row>
    <row r="17" ht="15" customHeight="1">
      <c r="M17" s="31"/>
    </row>
    <row r="18" spans="11:17" ht="15" customHeight="1">
      <c r="K18" s="40" t="s">
        <v>10</v>
      </c>
      <c r="L18" s="41"/>
      <c r="M18" s="31"/>
      <c r="N18" s="109">
        <f>IF(ISBLANK(L10),"",IF(L10&gt;L26,J10,J26))</f>
      </c>
      <c r="O18" s="107"/>
      <c r="P18" s="28"/>
      <c r="Q18" s="29"/>
    </row>
    <row r="19" spans="13:17" ht="15" customHeight="1">
      <c r="M19" s="31"/>
      <c r="P19" s="34"/>
      <c r="Q19" s="30"/>
    </row>
    <row r="20" spans="2:17" ht="15" customHeight="1">
      <c r="B20" s="107" t="e">
        <f>#VALUE!</f>
        <v>#VALUE!</v>
      </c>
      <c r="C20" s="108"/>
      <c r="D20" s="25"/>
      <c r="E20" s="35"/>
      <c r="M20" s="31"/>
      <c r="P20" s="33"/>
      <c r="Q20" s="31"/>
    </row>
    <row r="21" spans="5:17" ht="15" customHeight="1">
      <c r="E21" s="36"/>
      <c r="M21" s="31"/>
      <c r="P21" s="33"/>
      <c r="Q21" s="31"/>
    </row>
    <row r="22" spans="2:17" ht="15" customHeight="1">
      <c r="B22" s="40" t="s">
        <v>10</v>
      </c>
      <c r="C22" s="41"/>
      <c r="E22" s="37"/>
      <c r="F22" s="109">
        <f>IF(ISBLANK(D20),"",IF(D20&gt;D24,B20,B24))</f>
      </c>
      <c r="G22" s="108"/>
      <c r="H22" s="25"/>
      <c r="I22" s="29"/>
      <c r="M22" s="31"/>
      <c r="P22" s="33"/>
      <c r="Q22" s="31"/>
    </row>
    <row r="23" spans="5:17" ht="15" customHeight="1">
      <c r="E23" s="37"/>
      <c r="I23" s="30"/>
      <c r="M23" s="31"/>
      <c r="P23" s="33"/>
      <c r="Q23" s="31"/>
    </row>
    <row r="24" spans="2:17" ht="15" customHeight="1">
      <c r="B24" s="107" t="e">
        <f>#VALUE!</f>
        <v>#VALUE!</v>
      </c>
      <c r="C24" s="108"/>
      <c r="D24" s="25"/>
      <c r="E24" s="38"/>
      <c r="I24" s="31"/>
      <c r="M24" s="31"/>
      <c r="P24" s="33"/>
      <c r="Q24" s="31"/>
    </row>
    <row r="25" spans="9:17" ht="15" customHeight="1">
      <c r="I25" s="31"/>
      <c r="M25" s="31"/>
      <c r="P25" s="33"/>
      <c r="Q25" s="31"/>
    </row>
    <row r="26" spans="7:17" ht="15" customHeight="1">
      <c r="G26" s="40" t="s">
        <v>10</v>
      </c>
      <c r="H26" s="41"/>
      <c r="I26" s="31"/>
      <c r="J26" s="109">
        <f>IF(ISBLANK(H22),"",IF(H22&gt;H30,F22,F30))</f>
      </c>
      <c r="K26" s="108"/>
      <c r="L26" s="25"/>
      <c r="M26" s="32"/>
      <c r="P26" s="33"/>
      <c r="Q26" s="31"/>
    </row>
    <row r="27" spans="9:17" ht="15" customHeight="1">
      <c r="I27" s="31"/>
      <c r="P27" s="33"/>
      <c r="Q27" s="31"/>
    </row>
    <row r="28" spans="2:17" ht="15" customHeight="1">
      <c r="B28" s="33"/>
      <c r="C28" s="33"/>
      <c r="D28" s="33"/>
      <c r="E28" s="39"/>
      <c r="I28" s="31"/>
      <c r="P28" s="33"/>
      <c r="Q28" s="31"/>
    </row>
    <row r="29" spans="2:17" ht="15" customHeight="1">
      <c r="B29" s="33"/>
      <c r="C29" s="33"/>
      <c r="D29" s="33"/>
      <c r="E29" s="39"/>
      <c r="I29" s="31"/>
      <c r="P29" s="33"/>
      <c r="Q29" s="31"/>
    </row>
    <row r="30" spans="2:17" ht="15" customHeight="1">
      <c r="B30" s="33"/>
      <c r="C30" s="33"/>
      <c r="D30" s="33"/>
      <c r="E30" s="39"/>
      <c r="F30" s="107" t="e">
        <f>#VALUE!</f>
        <v>#VALUE!</v>
      </c>
      <c r="G30" s="108"/>
      <c r="H30" s="25"/>
      <c r="I30" s="32"/>
      <c r="P30" s="33"/>
      <c r="Q30" s="31"/>
    </row>
    <row r="31" spans="2:17" ht="15" customHeight="1">
      <c r="B31" s="33"/>
      <c r="C31" s="33"/>
      <c r="D31" s="33"/>
      <c r="E31" s="39"/>
      <c r="P31" s="33"/>
      <c r="Q31" s="31"/>
    </row>
    <row r="32" spans="2:17" ht="15" customHeight="1">
      <c r="B32" s="33"/>
      <c r="C32" s="33"/>
      <c r="D32" s="33"/>
      <c r="E32" s="39"/>
      <c r="P32" s="33"/>
      <c r="Q32" s="31"/>
    </row>
    <row r="33" spans="16:17" ht="15" customHeight="1">
      <c r="P33" s="33"/>
      <c r="Q33" s="31"/>
    </row>
    <row r="34" spans="15:19" ht="15" customHeight="1">
      <c r="O34" s="40" t="s">
        <v>10</v>
      </c>
      <c r="P34" s="41"/>
      <c r="Q34" s="31"/>
      <c r="R34" s="109">
        <f>IF(ISBLANK(P18),"",IF(P18&gt;P50,N18,N50))</f>
      </c>
      <c r="S34" s="107"/>
    </row>
    <row r="35" spans="16:17" ht="15" customHeight="1">
      <c r="P35" s="33"/>
      <c r="Q35" s="31"/>
    </row>
    <row r="36" spans="2:17" ht="15" customHeight="1">
      <c r="B36" s="107" t="e">
        <f>#VALUE!</f>
        <v>#VALUE!</v>
      </c>
      <c r="C36" s="108"/>
      <c r="D36" s="25"/>
      <c r="E36" s="35"/>
      <c r="P36" s="33"/>
      <c r="Q36" s="31"/>
    </row>
    <row r="37" spans="5:17" ht="15" customHeight="1">
      <c r="E37" s="36"/>
      <c r="P37" s="33"/>
      <c r="Q37" s="31"/>
    </row>
    <row r="38" spans="2:17" ht="15" customHeight="1">
      <c r="B38" s="40" t="s">
        <v>10</v>
      </c>
      <c r="C38" s="41"/>
      <c r="E38" s="37"/>
      <c r="F38" s="109">
        <f>IF(ISBLANK(D36),"",IF(D36&gt;D40,B36,B40))</f>
      </c>
      <c r="G38" s="108"/>
      <c r="H38" s="25"/>
      <c r="I38" s="29"/>
      <c r="P38" s="33"/>
      <c r="Q38" s="31"/>
    </row>
    <row r="39" spans="5:17" ht="15" customHeight="1">
      <c r="E39" s="37"/>
      <c r="I39" s="30"/>
      <c r="P39" s="33"/>
      <c r="Q39" s="31"/>
    </row>
    <row r="40" spans="2:17" ht="15" customHeight="1">
      <c r="B40" s="107" t="e">
        <f>#VALUE!</f>
        <v>#VALUE!</v>
      </c>
      <c r="C40" s="108"/>
      <c r="D40" s="25"/>
      <c r="E40" s="38"/>
      <c r="I40" s="31"/>
      <c r="P40" s="33"/>
      <c r="Q40" s="31"/>
    </row>
    <row r="41" spans="9:17" ht="15" customHeight="1">
      <c r="I41" s="31"/>
      <c r="P41" s="33"/>
      <c r="Q41" s="31"/>
    </row>
    <row r="42" spans="7:17" ht="15" customHeight="1">
      <c r="G42" s="40" t="s">
        <v>10</v>
      </c>
      <c r="H42" s="41"/>
      <c r="I42" s="31"/>
      <c r="J42" s="109">
        <f>IF(ISBLANK(H38),"",IF(H38&gt;H46,F38,F46))</f>
      </c>
      <c r="K42" s="107"/>
      <c r="L42" s="25"/>
      <c r="M42" s="29"/>
      <c r="P42" s="33"/>
      <c r="Q42" s="31"/>
    </row>
    <row r="43" spans="8:17" ht="15" customHeight="1">
      <c r="H43" s="41"/>
      <c r="I43" s="31"/>
      <c r="M43" s="30"/>
      <c r="P43" s="33"/>
      <c r="Q43" s="31"/>
    </row>
    <row r="44" spans="2:17" ht="15" customHeight="1">
      <c r="B44" s="33"/>
      <c r="C44" s="33"/>
      <c r="D44" s="33"/>
      <c r="E44" s="39"/>
      <c r="I44" s="31"/>
      <c r="M44" s="31"/>
      <c r="P44" s="33"/>
      <c r="Q44" s="31"/>
    </row>
    <row r="45" spans="2:17" ht="15" customHeight="1">
      <c r="B45" s="33"/>
      <c r="C45" s="33"/>
      <c r="D45" s="33"/>
      <c r="E45" s="39"/>
      <c r="I45" s="31"/>
      <c r="M45" s="31"/>
      <c r="P45" s="33"/>
      <c r="Q45" s="31"/>
    </row>
    <row r="46" spans="2:17" ht="15" customHeight="1">
      <c r="B46" s="33"/>
      <c r="C46" s="33"/>
      <c r="D46" s="33"/>
      <c r="E46" s="39"/>
      <c r="F46" s="107" t="e">
        <f>#VALUE!</f>
        <v>#VALUE!</v>
      </c>
      <c r="G46" s="108"/>
      <c r="H46" s="25"/>
      <c r="I46" s="32"/>
      <c r="M46" s="31"/>
      <c r="P46" s="33"/>
      <c r="Q46" s="31"/>
    </row>
    <row r="47" spans="2:17" ht="15" customHeight="1">
      <c r="B47" s="33"/>
      <c r="C47" s="33"/>
      <c r="D47" s="33"/>
      <c r="E47" s="39"/>
      <c r="M47" s="31"/>
      <c r="P47" s="33"/>
      <c r="Q47" s="31"/>
    </row>
    <row r="48" spans="2:17" ht="15" customHeight="1">
      <c r="B48" s="33"/>
      <c r="C48" s="33"/>
      <c r="D48" s="33"/>
      <c r="E48" s="39"/>
      <c r="M48" s="31"/>
      <c r="P48" s="33"/>
      <c r="Q48" s="31"/>
    </row>
    <row r="49" spans="13:17" ht="15" customHeight="1">
      <c r="M49" s="31"/>
      <c r="P49" s="33"/>
      <c r="Q49" s="31"/>
    </row>
    <row r="50" spans="11:17" ht="15" customHeight="1">
      <c r="K50" s="40" t="s">
        <v>10</v>
      </c>
      <c r="L50" s="41"/>
      <c r="M50" s="31"/>
      <c r="N50" s="109">
        <f>IF(ISBLANK(L42),"",IF(L42&gt;L58,J42,J58))</f>
      </c>
      <c r="O50" s="107"/>
      <c r="P50" s="28"/>
      <c r="Q50" s="32"/>
    </row>
    <row r="51" ht="15" customHeight="1">
      <c r="M51" s="31"/>
    </row>
    <row r="52" spans="2:13" ht="15" customHeight="1">
      <c r="B52" s="107" t="e">
        <f>#VALUE!</f>
        <v>#VALUE!</v>
      </c>
      <c r="C52" s="108"/>
      <c r="D52" s="25"/>
      <c r="E52" s="35"/>
      <c r="M52" s="31"/>
    </row>
    <row r="53" spans="5:13" ht="15" customHeight="1">
      <c r="E53" s="36"/>
      <c r="M53" s="31"/>
    </row>
    <row r="54" spans="2:13" ht="15" customHeight="1">
      <c r="B54" s="40" t="s">
        <v>10</v>
      </c>
      <c r="C54" s="41"/>
      <c r="E54" s="37"/>
      <c r="F54" s="109">
        <f>IF(ISBLANK(D52),"",IF(D52&gt;D56,B52,B56))</f>
      </c>
      <c r="G54" s="108"/>
      <c r="H54" s="25"/>
      <c r="I54" s="29"/>
      <c r="M54" s="31"/>
    </row>
    <row r="55" spans="5:13" ht="15" customHeight="1">
      <c r="E55" s="37"/>
      <c r="I55" s="30"/>
      <c r="M55" s="31"/>
    </row>
    <row r="56" spans="2:13" ht="15" customHeight="1">
      <c r="B56" s="107" t="e">
        <f>#VALUE!</f>
        <v>#VALUE!</v>
      </c>
      <c r="C56" s="108"/>
      <c r="D56" s="25"/>
      <c r="E56" s="38"/>
      <c r="I56" s="31"/>
      <c r="M56" s="31"/>
    </row>
    <row r="57" spans="9:13" ht="15" customHeight="1">
      <c r="I57" s="31"/>
      <c r="M57" s="31"/>
    </row>
    <row r="58" spans="7:13" ht="15" customHeight="1">
      <c r="G58" s="40" t="s">
        <v>10</v>
      </c>
      <c r="H58" s="41"/>
      <c r="I58" s="31"/>
      <c r="J58" s="109">
        <f>IF(ISBLANK(H54),"",IF(H54&gt;H62,F54,F62))</f>
      </c>
      <c r="K58" s="108"/>
      <c r="L58" s="25"/>
      <c r="M58" s="32"/>
    </row>
    <row r="59" ht="15" customHeight="1">
      <c r="I59" s="31"/>
    </row>
    <row r="60" spans="2:9" ht="15" customHeight="1">
      <c r="B60" s="33"/>
      <c r="C60" s="33"/>
      <c r="D60" s="33"/>
      <c r="E60" s="39"/>
      <c r="I60" s="31"/>
    </row>
    <row r="61" spans="2:9" ht="15" customHeight="1">
      <c r="B61" s="33"/>
      <c r="C61" s="33"/>
      <c r="D61" s="33"/>
      <c r="E61" s="39"/>
      <c r="I61" s="31"/>
    </row>
    <row r="62" spans="2:9" ht="15" customHeight="1">
      <c r="B62" s="33"/>
      <c r="C62" s="33"/>
      <c r="D62" s="33"/>
      <c r="E62" s="39"/>
      <c r="F62" s="107" t="e">
        <f>#VALUE!</f>
        <v>#VALUE!</v>
      </c>
      <c r="G62" s="108"/>
      <c r="H62" s="25"/>
      <c r="I62" s="32"/>
    </row>
    <row r="63" spans="2:5" ht="15" customHeight="1">
      <c r="B63" s="33"/>
      <c r="C63" s="33"/>
      <c r="D63" s="33"/>
      <c r="E63" s="39"/>
    </row>
    <row r="64" spans="2:5" ht="15" customHeight="1">
      <c r="B64" s="33"/>
      <c r="C64" s="33"/>
      <c r="D64" s="33"/>
      <c r="E64" s="39"/>
    </row>
    <row r="68" spans="2:7" ht="15" customHeight="1">
      <c r="B68" s="107">
        <f>IF(ISBLANK(L10),"",IF(L10&gt;L26,J26,J10))</f>
      </c>
      <c r="C68" s="108"/>
      <c r="D68" s="25"/>
      <c r="E68" s="29"/>
      <c r="F68" s="110"/>
      <c r="G68" s="110"/>
    </row>
    <row r="69" ht="15" customHeight="1">
      <c r="E69" s="30"/>
    </row>
    <row r="70" spans="2:7" ht="15" customHeight="1">
      <c r="B70" s="40" t="s">
        <v>10</v>
      </c>
      <c r="C70" s="41"/>
      <c r="E70" s="31"/>
      <c r="F70" s="109">
        <f>IF(ISBLANK(D68),"",IF(D68&gt;D72,B68,B72))</f>
      </c>
      <c r="G70" s="107"/>
    </row>
    <row r="71" ht="15" customHeight="1">
      <c r="E71" s="31"/>
    </row>
    <row r="72" spans="2:5" ht="15" customHeight="1">
      <c r="B72" s="107">
        <f>IF(ISBLANK(L42),"",IF(L42&gt;L58,J58,J42))</f>
      </c>
      <c r="C72" s="108"/>
      <c r="D72" s="25"/>
      <c r="E72" s="32"/>
    </row>
  </sheetData>
  <sheetProtection/>
  <mergeCells count="28">
    <mergeCell ref="F62:G62"/>
    <mergeCell ref="B40:C40"/>
    <mergeCell ref="J42:K42"/>
    <mergeCell ref="F46:G46"/>
    <mergeCell ref="B52:C52"/>
    <mergeCell ref="F54:G54"/>
    <mergeCell ref="B56:C56"/>
    <mergeCell ref="J58:K58"/>
    <mergeCell ref="B68:C68"/>
    <mergeCell ref="F68:G68"/>
    <mergeCell ref="F70:G70"/>
    <mergeCell ref="B72:C72"/>
    <mergeCell ref="R34:S34"/>
    <mergeCell ref="B36:C36"/>
    <mergeCell ref="F38:G38"/>
    <mergeCell ref="B1:K1"/>
    <mergeCell ref="B4:C4"/>
    <mergeCell ref="F6:G6"/>
    <mergeCell ref="B8:C8"/>
    <mergeCell ref="F22:G22"/>
    <mergeCell ref="B24:C24"/>
    <mergeCell ref="J26:K26"/>
    <mergeCell ref="N50:O50"/>
    <mergeCell ref="F30:G30"/>
    <mergeCell ref="J10:K10"/>
    <mergeCell ref="F14:G14"/>
    <mergeCell ref="N18:O18"/>
    <mergeCell ref="B20:C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6"/>
  <sheetViews>
    <sheetView zoomScalePageLayoutView="0" workbookViewId="0" topLeftCell="A49">
      <selection activeCell="C77" sqref="C77"/>
    </sheetView>
  </sheetViews>
  <sheetFormatPr defaultColWidth="9.140625" defaultRowHeight="15" customHeight="1"/>
  <cols>
    <col min="1" max="1" width="9.140625" style="27" customWidth="1"/>
    <col min="2" max="16384" width="9.140625" style="26" customWidth="1"/>
  </cols>
  <sheetData>
    <row r="1" spans="2:16" ht="59.2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P1" s="41"/>
    </row>
    <row r="4" spans="2:5" ht="15" customHeight="1">
      <c r="B4" s="107" t="e">
        <f>#VALUE!</f>
        <v>#VALUE!</v>
      </c>
      <c r="C4" s="108"/>
      <c r="D4" s="25"/>
      <c r="E4" s="29"/>
    </row>
    <row r="5" ht="15" customHeight="1">
      <c r="E5" s="30"/>
    </row>
    <row r="6" spans="2:9" ht="15" customHeight="1">
      <c r="B6" s="40" t="s">
        <v>10</v>
      </c>
      <c r="C6" s="41"/>
      <c r="E6" s="31"/>
      <c r="F6" s="109">
        <f>IF(ISBLANK(D4),"",IF(D4&gt;D8,B4,B8))</f>
      </c>
      <c r="G6" s="108"/>
      <c r="H6" s="25"/>
      <c r="I6" s="29"/>
    </row>
    <row r="7" spans="5:9" ht="15" customHeight="1">
      <c r="E7" s="31"/>
      <c r="I7" s="30"/>
    </row>
    <row r="8" spans="2:9" ht="15" customHeight="1">
      <c r="B8" s="107" t="e">
        <f>#VALUE!</f>
        <v>#VALUE!</v>
      </c>
      <c r="C8" s="108"/>
      <c r="D8" s="25"/>
      <c r="E8" s="32"/>
      <c r="I8" s="31"/>
    </row>
    <row r="9" ht="15" customHeight="1">
      <c r="I9" s="31"/>
    </row>
    <row r="10" spans="7:13" ht="15" customHeight="1">
      <c r="G10" s="40" t="s">
        <v>10</v>
      </c>
      <c r="H10" s="41"/>
      <c r="I10" s="31"/>
      <c r="J10" s="109">
        <f>IF(ISBLANK(H6),"",IF(H6&gt;H14,F6,F14))</f>
      </c>
      <c r="K10" s="107"/>
      <c r="L10" s="25"/>
      <c r="M10" s="29"/>
    </row>
    <row r="11" spans="9:13" ht="15" customHeight="1">
      <c r="I11" s="31"/>
      <c r="M11" s="30"/>
    </row>
    <row r="12" spans="2:13" ht="15" customHeight="1">
      <c r="B12" s="107" t="e">
        <f>#VALUE!</f>
        <v>#VALUE!</v>
      </c>
      <c r="C12" s="108"/>
      <c r="D12" s="25"/>
      <c r="E12" s="29"/>
      <c r="I12" s="31"/>
      <c r="M12" s="31"/>
    </row>
    <row r="13" spans="5:13" ht="15" customHeight="1">
      <c r="E13" s="30"/>
      <c r="I13" s="31"/>
      <c r="M13" s="31"/>
    </row>
    <row r="14" spans="2:13" ht="15" customHeight="1">
      <c r="B14" s="40" t="s">
        <v>10</v>
      </c>
      <c r="C14" s="41"/>
      <c r="E14" s="31"/>
      <c r="F14" s="109">
        <f>IF(ISBLANK(D12),"",IF(D12&gt;D16,B12,B16))</f>
      </c>
      <c r="G14" s="108"/>
      <c r="H14" s="25"/>
      <c r="I14" s="32"/>
      <c r="M14" s="31"/>
    </row>
    <row r="15" spans="5:13" ht="15" customHeight="1">
      <c r="E15" s="31"/>
      <c r="M15" s="31"/>
    </row>
    <row r="16" spans="2:13" ht="15" customHeight="1">
      <c r="B16" s="107" t="e">
        <f>#VALUE!</f>
        <v>#VALUE!</v>
      </c>
      <c r="C16" s="108"/>
      <c r="D16" s="25"/>
      <c r="E16" s="32"/>
      <c r="M16" s="31"/>
    </row>
    <row r="17" ht="15" customHeight="1">
      <c r="M17" s="31"/>
    </row>
    <row r="18" spans="11:17" ht="15" customHeight="1">
      <c r="K18" s="40" t="s">
        <v>10</v>
      </c>
      <c r="L18" s="41"/>
      <c r="M18" s="31"/>
      <c r="N18" s="109">
        <f>IF(ISBLANK(L10),"",IF(L10&gt;L26,J10,J26))</f>
      </c>
      <c r="O18" s="107"/>
      <c r="P18" s="25"/>
      <c r="Q18" s="29"/>
    </row>
    <row r="19" spans="13:17" ht="15" customHeight="1">
      <c r="M19" s="31"/>
      <c r="P19" s="34"/>
      <c r="Q19" s="30"/>
    </row>
    <row r="20" spans="2:17" ht="15" customHeight="1">
      <c r="B20" s="107" t="e">
        <f>#VALUE!</f>
        <v>#VALUE!</v>
      </c>
      <c r="C20" s="108"/>
      <c r="D20" s="25"/>
      <c r="E20" s="29"/>
      <c r="M20" s="31"/>
      <c r="P20" s="33"/>
      <c r="Q20" s="31"/>
    </row>
    <row r="21" spans="5:17" ht="15" customHeight="1">
      <c r="E21" s="30"/>
      <c r="M21" s="31"/>
      <c r="P21" s="33"/>
      <c r="Q21" s="31"/>
    </row>
    <row r="22" spans="2:17" ht="15" customHeight="1">
      <c r="B22" s="40" t="s">
        <v>10</v>
      </c>
      <c r="C22" s="41"/>
      <c r="E22" s="31"/>
      <c r="F22" s="109">
        <f>IF(ISBLANK(D20),"",IF(D20&gt;D24,B20,B24))</f>
      </c>
      <c r="G22" s="108"/>
      <c r="H22" s="25"/>
      <c r="I22" s="29"/>
      <c r="M22" s="31"/>
      <c r="P22" s="33"/>
      <c r="Q22" s="31"/>
    </row>
    <row r="23" spans="3:17" ht="15" customHeight="1">
      <c r="C23" s="41"/>
      <c r="E23" s="31"/>
      <c r="I23" s="30"/>
      <c r="M23" s="31"/>
      <c r="P23" s="33"/>
      <c r="Q23" s="31"/>
    </row>
    <row r="24" spans="2:17" ht="15" customHeight="1">
      <c r="B24" s="107" t="e">
        <f>#VALUE!</f>
        <v>#VALUE!</v>
      </c>
      <c r="C24" s="108"/>
      <c r="D24" s="25"/>
      <c r="E24" s="32"/>
      <c r="I24" s="31"/>
      <c r="M24" s="31"/>
      <c r="P24" s="33"/>
      <c r="Q24" s="31"/>
    </row>
    <row r="25" spans="3:17" ht="15" customHeight="1">
      <c r="C25" s="41"/>
      <c r="I25" s="31"/>
      <c r="M25" s="31"/>
      <c r="P25" s="33"/>
      <c r="Q25" s="31"/>
    </row>
    <row r="26" spans="3:17" ht="15" customHeight="1">
      <c r="C26" s="41"/>
      <c r="G26" s="40" t="s">
        <v>10</v>
      </c>
      <c r="H26" s="41"/>
      <c r="I26" s="31"/>
      <c r="J26" s="109">
        <f>IF(ISBLANK(H22),"",IF(H22&gt;H30,F22,F30))</f>
      </c>
      <c r="K26" s="108"/>
      <c r="L26" s="25"/>
      <c r="M26" s="32"/>
      <c r="P26" s="33"/>
      <c r="Q26" s="31"/>
    </row>
    <row r="27" spans="3:17" ht="15" customHeight="1">
      <c r="C27" s="41"/>
      <c r="I27" s="31"/>
      <c r="P27" s="33"/>
      <c r="Q27" s="31"/>
    </row>
    <row r="28" spans="2:17" ht="15" customHeight="1">
      <c r="B28" s="107" t="e">
        <f>#VALUE!</f>
        <v>#VALUE!</v>
      </c>
      <c r="C28" s="108"/>
      <c r="D28" s="25"/>
      <c r="E28" s="29"/>
      <c r="I28" s="31"/>
      <c r="P28" s="33"/>
      <c r="Q28" s="31"/>
    </row>
    <row r="29" spans="3:17" ht="15" customHeight="1">
      <c r="C29" s="41"/>
      <c r="E29" s="30"/>
      <c r="I29" s="31"/>
      <c r="P29" s="33"/>
      <c r="Q29" s="31"/>
    </row>
    <row r="30" spans="2:17" ht="15" customHeight="1">
      <c r="B30" s="40" t="s">
        <v>10</v>
      </c>
      <c r="C30" s="41"/>
      <c r="E30" s="31"/>
      <c r="F30" s="109">
        <f>IF(ISBLANK(D28),"",IF(D28&gt;D32,B28,B32))</f>
      </c>
      <c r="G30" s="108"/>
      <c r="H30" s="25"/>
      <c r="I30" s="32"/>
      <c r="P30" s="33"/>
      <c r="Q30" s="31"/>
    </row>
    <row r="31" spans="5:17" ht="15" customHeight="1">
      <c r="E31" s="31"/>
      <c r="P31" s="33"/>
      <c r="Q31" s="31"/>
    </row>
    <row r="32" spans="2:17" ht="15" customHeight="1">
      <c r="B32" s="107" t="e">
        <f>#VALUE!</f>
        <v>#VALUE!</v>
      </c>
      <c r="C32" s="108"/>
      <c r="D32" s="25"/>
      <c r="E32" s="32"/>
      <c r="P32" s="33"/>
      <c r="Q32" s="31"/>
    </row>
    <row r="33" spans="16:17" ht="15" customHeight="1">
      <c r="P33" s="33"/>
      <c r="Q33" s="31"/>
    </row>
    <row r="34" spans="15:19" ht="15" customHeight="1">
      <c r="O34" s="41" t="s">
        <v>10</v>
      </c>
      <c r="P34" s="41"/>
      <c r="Q34" s="31"/>
      <c r="R34" s="109">
        <f>IF(ISBLANK(P18),"",IF(P18&gt;P50,N18,N50))</f>
      </c>
      <c r="S34" s="107"/>
    </row>
    <row r="35" spans="16:17" ht="15" customHeight="1">
      <c r="P35" s="33"/>
      <c r="Q35" s="31"/>
    </row>
    <row r="36" spans="2:17" ht="15" customHeight="1">
      <c r="B36" s="107" t="e">
        <f>#VALUE!</f>
        <v>#VALUE!</v>
      </c>
      <c r="C36" s="108"/>
      <c r="D36" s="25"/>
      <c r="E36" s="29"/>
      <c r="P36" s="33"/>
      <c r="Q36" s="31"/>
    </row>
    <row r="37" spans="5:17" ht="15" customHeight="1">
      <c r="E37" s="30"/>
      <c r="P37" s="33"/>
      <c r="Q37" s="31"/>
    </row>
    <row r="38" spans="2:17" ht="15" customHeight="1">
      <c r="B38" s="40" t="s">
        <v>10</v>
      </c>
      <c r="C38" s="41"/>
      <c r="E38" s="31"/>
      <c r="F38" s="109">
        <f>IF(ISBLANK(D36),"",IF(D36&gt;D40,B36,B40))</f>
      </c>
      <c r="G38" s="108"/>
      <c r="H38" s="25"/>
      <c r="I38" s="29"/>
      <c r="P38" s="33"/>
      <c r="Q38" s="31"/>
    </row>
    <row r="39" spans="5:17" ht="15" customHeight="1">
      <c r="E39" s="31"/>
      <c r="I39" s="30"/>
      <c r="P39" s="33"/>
      <c r="Q39" s="31"/>
    </row>
    <row r="40" spans="2:17" ht="15" customHeight="1">
      <c r="B40" s="107" t="e">
        <f>#VALUE!</f>
        <v>#VALUE!</v>
      </c>
      <c r="C40" s="108"/>
      <c r="D40" s="25"/>
      <c r="E40" s="32"/>
      <c r="I40" s="31"/>
      <c r="P40" s="33"/>
      <c r="Q40" s="31"/>
    </row>
    <row r="41" spans="9:17" ht="15" customHeight="1">
      <c r="I41" s="31"/>
      <c r="P41" s="33"/>
      <c r="Q41" s="31"/>
    </row>
    <row r="42" spans="7:17" ht="15" customHeight="1">
      <c r="G42" s="40" t="s">
        <v>10</v>
      </c>
      <c r="H42" s="41"/>
      <c r="I42" s="31"/>
      <c r="J42" s="109">
        <f>IF(ISBLANK(H38),"",IF(H38&gt;H46,F38,F46))</f>
      </c>
      <c r="K42" s="107"/>
      <c r="L42" s="25"/>
      <c r="M42" s="29"/>
      <c r="P42" s="33"/>
      <c r="Q42" s="31"/>
    </row>
    <row r="43" spans="9:17" ht="15" customHeight="1">
      <c r="I43" s="31"/>
      <c r="M43" s="30"/>
      <c r="P43" s="33"/>
      <c r="Q43" s="31"/>
    </row>
    <row r="44" spans="2:17" ht="15" customHeight="1">
      <c r="B44" s="107" t="e">
        <f>#VALUE!</f>
        <v>#VALUE!</v>
      </c>
      <c r="C44" s="108"/>
      <c r="D44" s="25"/>
      <c r="E44" s="29"/>
      <c r="I44" s="31"/>
      <c r="M44" s="31"/>
      <c r="P44" s="33"/>
      <c r="Q44" s="31"/>
    </row>
    <row r="45" spans="5:17" ht="15" customHeight="1">
      <c r="E45" s="30"/>
      <c r="I45" s="31"/>
      <c r="M45" s="31"/>
      <c r="P45" s="33"/>
      <c r="Q45" s="31"/>
    </row>
    <row r="46" spans="2:17" ht="15" customHeight="1">
      <c r="B46" s="40" t="s">
        <v>10</v>
      </c>
      <c r="C46" s="41"/>
      <c r="E46" s="31"/>
      <c r="F46" s="109">
        <f>IF(ISBLANK(D44),"",IF(D44&gt;D48,B44,B48))</f>
      </c>
      <c r="G46" s="108"/>
      <c r="H46" s="25"/>
      <c r="I46" s="32"/>
      <c r="M46" s="31"/>
      <c r="P46" s="33"/>
      <c r="Q46" s="31"/>
    </row>
    <row r="47" spans="5:17" ht="15" customHeight="1">
      <c r="E47" s="31"/>
      <c r="M47" s="31"/>
      <c r="P47" s="33"/>
      <c r="Q47" s="31"/>
    </row>
    <row r="48" spans="2:17" ht="15" customHeight="1">
      <c r="B48" s="107" t="e">
        <f>#VALUE!</f>
        <v>#VALUE!</v>
      </c>
      <c r="C48" s="108"/>
      <c r="D48" s="25"/>
      <c r="E48" s="32"/>
      <c r="M48" s="31"/>
      <c r="P48" s="33"/>
      <c r="Q48" s="31"/>
    </row>
    <row r="49" spans="13:17" ht="15" customHeight="1">
      <c r="M49" s="31"/>
      <c r="P49" s="33"/>
      <c r="Q49" s="31"/>
    </row>
    <row r="50" spans="11:17" ht="15" customHeight="1">
      <c r="K50" s="40" t="s">
        <v>10</v>
      </c>
      <c r="L50" s="41"/>
      <c r="M50" s="31"/>
      <c r="N50" s="109">
        <f>IF(ISBLANK(L42),"",IF(L42&gt;L58,J42,J58))</f>
      </c>
      <c r="O50" s="107"/>
      <c r="P50" s="25"/>
      <c r="Q50" s="32"/>
    </row>
    <row r="51" ht="15" customHeight="1">
      <c r="M51" s="31"/>
    </row>
    <row r="52" spans="2:13" ht="15" customHeight="1">
      <c r="B52" s="107" t="e">
        <f>#VALUE!</f>
        <v>#VALUE!</v>
      </c>
      <c r="C52" s="108"/>
      <c r="D52" s="25"/>
      <c r="E52" s="29"/>
      <c r="M52" s="31"/>
    </row>
    <row r="53" spans="5:13" ht="15" customHeight="1">
      <c r="E53" s="30"/>
      <c r="M53" s="31"/>
    </row>
    <row r="54" spans="2:13" ht="15" customHeight="1">
      <c r="B54" s="40" t="s">
        <v>10</v>
      </c>
      <c r="C54" s="41"/>
      <c r="E54" s="31"/>
      <c r="F54" s="109">
        <f>IF(ISBLANK(D52),"",IF(D52&gt;D56,B52,B56))</f>
      </c>
      <c r="G54" s="108"/>
      <c r="H54" s="25"/>
      <c r="I54" s="29"/>
      <c r="M54" s="31"/>
    </row>
    <row r="55" spans="5:13" ht="15" customHeight="1">
      <c r="E55" s="31"/>
      <c r="I55" s="30"/>
      <c r="M55" s="31"/>
    </row>
    <row r="56" spans="2:13" ht="15" customHeight="1">
      <c r="B56" s="107" t="e">
        <f>#VALUE!</f>
        <v>#VALUE!</v>
      </c>
      <c r="C56" s="108"/>
      <c r="D56" s="25"/>
      <c r="E56" s="32"/>
      <c r="I56" s="31"/>
      <c r="M56" s="31"/>
    </row>
    <row r="57" spans="9:13" ht="15" customHeight="1">
      <c r="I57" s="31"/>
      <c r="M57" s="31"/>
    </row>
    <row r="58" spans="7:13" ht="15" customHeight="1">
      <c r="G58" s="40" t="s">
        <v>10</v>
      </c>
      <c r="H58" s="41"/>
      <c r="I58" s="31"/>
      <c r="J58" s="109">
        <f>IF(ISBLANK(H54),"",IF(H54&gt;H62,F54,F62))</f>
      </c>
      <c r="K58" s="108"/>
      <c r="L58" s="25"/>
      <c r="M58" s="32"/>
    </row>
    <row r="59" ht="15" customHeight="1">
      <c r="I59" s="31"/>
    </row>
    <row r="60" spans="2:9" ht="15" customHeight="1">
      <c r="B60" s="107" t="e">
        <f>#VALUE!</f>
        <v>#VALUE!</v>
      </c>
      <c r="C60" s="108"/>
      <c r="D60" s="25"/>
      <c r="E60" s="29"/>
      <c r="I60" s="31"/>
    </row>
    <row r="61" spans="5:9" ht="15" customHeight="1">
      <c r="E61" s="30"/>
      <c r="I61" s="31"/>
    </row>
    <row r="62" spans="2:9" ht="15" customHeight="1">
      <c r="B62" s="40" t="s">
        <v>10</v>
      </c>
      <c r="C62" s="41"/>
      <c r="E62" s="31"/>
      <c r="F62" s="109">
        <f>IF(ISBLANK(D60),"",IF(D60&gt;D64,B60,B64))</f>
      </c>
      <c r="G62" s="108"/>
      <c r="H62" s="25"/>
      <c r="I62" s="32"/>
    </row>
    <row r="63" spans="3:5" ht="15" customHeight="1">
      <c r="C63" s="41"/>
      <c r="E63" s="31"/>
    </row>
    <row r="64" spans="2:5" ht="15" customHeight="1">
      <c r="B64" s="107" t="e">
        <f>#VALUE!</f>
        <v>#VALUE!</v>
      </c>
      <c r="C64" s="108"/>
      <c r="D64" s="25"/>
      <c r="E64" s="32"/>
    </row>
    <row r="68" spans="2:7" ht="15" customHeight="1">
      <c r="B68" s="107">
        <f>IF(ISBLANK(L10),"",IF(L10&gt;L26,J26,J10))</f>
      </c>
      <c r="C68" s="108"/>
      <c r="D68" s="25"/>
      <c r="E68" s="29"/>
      <c r="F68" s="110"/>
      <c r="G68" s="110"/>
    </row>
    <row r="69" ht="15" customHeight="1">
      <c r="E69" s="30"/>
    </row>
    <row r="70" spans="2:7" ht="15" customHeight="1">
      <c r="B70" s="40" t="s">
        <v>10</v>
      </c>
      <c r="C70" s="41"/>
      <c r="E70" s="31"/>
      <c r="F70" s="109">
        <f>IF(ISBLANK(D68),"",IF(D68&gt;D72,B68,B72))</f>
      </c>
      <c r="G70" s="107"/>
    </row>
    <row r="71" ht="15" customHeight="1">
      <c r="E71" s="31"/>
    </row>
    <row r="72" spans="2:5" ht="15" customHeight="1">
      <c r="B72" s="107">
        <f>IF(ISBLANK(L42),"",IF(L42&gt;L58,J58,J42))</f>
      </c>
      <c r="C72" s="108"/>
      <c r="D72" s="25"/>
      <c r="E72" s="32"/>
    </row>
    <row r="86" ht="15" customHeight="1">
      <c r="L86" s="41"/>
    </row>
  </sheetData>
  <sheetProtection/>
  <mergeCells count="36">
    <mergeCell ref="B72:C72"/>
    <mergeCell ref="B36:C36"/>
    <mergeCell ref="F38:G38"/>
    <mergeCell ref="B40:C40"/>
    <mergeCell ref="B44:C44"/>
    <mergeCell ref="B60:C60"/>
    <mergeCell ref="F62:G62"/>
    <mergeCell ref="B64:C64"/>
    <mergeCell ref="F46:G46"/>
    <mergeCell ref="B48:C48"/>
    <mergeCell ref="F70:G70"/>
    <mergeCell ref="B68:C68"/>
    <mergeCell ref="F68:G68"/>
    <mergeCell ref="B1:K1"/>
    <mergeCell ref="J42:K42"/>
    <mergeCell ref="J58:K58"/>
    <mergeCell ref="B16:C16"/>
    <mergeCell ref="B32:C32"/>
    <mergeCell ref="N50:O50"/>
    <mergeCell ref="B52:C52"/>
    <mergeCell ref="F54:G54"/>
    <mergeCell ref="B56:C56"/>
    <mergeCell ref="B12:C12"/>
    <mergeCell ref="N18:O18"/>
    <mergeCell ref="B20:C20"/>
    <mergeCell ref="F22:G22"/>
    <mergeCell ref="B4:C4"/>
    <mergeCell ref="F6:G6"/>
    <mergeCell ref="B8:C8"/>
    <mergeCell ref="J10:K10"/>
    <mergeCell ref="R34:S34"/>
    <mergeCell ref="B24:C24"/>
    <mergeCell ref="B28:C28"/>
    <mergeCell ref="F14:G14"/>
    <mergeCell ref="J26:K26"/>
    <mergeCell ref="F30:G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48"/>
  <sheetViews>
    <sheetView zoomScalePageLayoutView="0" workbookViewId="0" topLeftCell="A112">
      <selection activeCell="I133" sqref="I133"/>
    </sheetView>
  </sheetViews>
  <sheetFormatPr defaultColWidth="9.140625" defaultRowHeight="15" customHeight="1"/>
  <cols>
    <col min="1" max="1" width="9.140625" style="27" customWidth="1"/>
    <col min="2" max="16384" width="9.140625" style="26" customWidth="1"/>
  </cols>
  <sheetData>
    <row r="1" spans="2:16" ht="59.2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P1" s="41"/>
    </row>
    <row r="4" spans="2:5" ht="15" customHeight="1">
      <c r="B4" s="107" t="e">
        <f>#VALUE!</f>
        <v>#VALUE!</v>
      </c>
      <c r="C4" s="108"/>
      <c r="D4" s="25"/>
      <c r="E4" s="29"/>
    </row>
    <row r="5" ht="15" customHeight="1">
      <c r="E5" s="30"/>
    </row>
    <row r="6" spans="2:9" ht="15" customHeight="1">
      <c r="B6" s="40" t="s">
        <v>10</v>
      </c>
      <c r="C6" s="41"/>
      <c r="E6" s="31"/>
      <c r="F6" s="109">
        <f>IF(ISBLANK(D4),"",IF(D4&gt;D8,B4,B8))</f>
      </c>
      <c r="G6" s="108"/>
      <c r="H6" s="25"/>
      <c r="I6" s="29"/>
    </row>
    <row r="7" spans="5:9" ht="15" customHeight="1">
      <c r="E7" s="31"/>
      <c r="I7" s="30"/>
    </row>
    <row r="8" spans="2:9" ht="15" customHeight="1">
      <c r="B8" s="107" t="e">
        <f>#VALUE!</f>
        <v>#VALUE!</v>
      </c>
      <c r="C8" s="108"/>
      <c r="D8" s="25"/>
      <c r="E8" s="32"/>
      <c r="I8" s="31"/>
    </row>
    <row r="9" ht="15" customHeight="1">
      <c r="I9" s="31"/>
    </row>
    <row r="10" spans="7:13" ht="15" customHeight="1">
      <c r="G10" s="40" t="s">
        <v>10</v>
      </c>
      <c r="H10" s="41"/>
      <c r="I10" s="31"/>
      <c r="J10" s="109">
        <f>IF(ISBLANK(H6),"",IF(H6&gt;H14,F6,F14))</f>
      </c>
      <c r="K10" s="107"/>
      <c r="L10" s="25"/>
      <c r="M10" s="29"/>
    </row>
    <row r="11" spans="9:13" ht="15" customHeight="1">
      <c r="I11" s="31"/>
      <c r="M11" s="30"/>
    </row>
    <row r="12" spans="2:13" ht="15" customHeight="1">
      <c r="B12"/>
      <c r="C12"/>
      <c r="D12"/>
      <c r="E12"/>
      <c r="I12" s="31"/>
      <c r="M12" s="31"/>
    </row>
    <row r="13" spans="2:13" ht="15" customHeight="1">
      <c r="B13"/>
      <c r="C13"/>
      <c r="D13"/>
      <c r="E13"/>
      <c r="I13" s="31"/>
      <c r="M13" s="31"/>
    </row>
    <row r="14" spans="2:13" ht="15" customHeight="1">
      <c r="B14"/>
      <c r="C14"/>
      <c r="D14"/>
      <c r="E14"/>
      <c r="F14" s="107" t="e">
        <f>#VALUE!</f>
        <v>#VALUE!</v>
      </c>
      <c r="G14" s="108"/>
      <c r="H14" s="25"/>
      <c r="I14" s="32"/>
      <c r="M14" s="31"/>
    </row>
    <row r="15" spans="2:13" ht="15" customHeight="1">
      <c r="B15"/>
      <c r="C15"/>
      <c r="D15"/>
      <c r="E15"/>
      <c r="M15" s="31"/>
    </row>
    <row r="16" spans="2:13" ht="15" customHeight="1">
      <c r="B16"/>
      <c r="C16"/>
      <c r="D16"/>
      <c r="E16"/>
      <c r="M16" s="31"/>
    </row>
    <row r="17" ht="15" customHeight="1">
      <c r="M17" s="31"/>
    </row>
    <row r="18" spans="11:17" ht="15" customHeight="1">
      <c r="K18" s="40" t="s">
        <v>10</v>
      </c>
      <c r="L18" s="41"/>
      <c r="M18" s="31"/>
      <c r="N18" s="109">
        <f>IF(ISBLANK(L10),"",IF(L10&gt;L26,J10,J26))</f>
      </c>
      <c r="O18" s="107"/>
      <c r="P18" s="25"/>
      <c r="Q18" s="29"/>
    </row>
    <row r="19" spans="13:17" ht="15" customHeight="1">
      <c r="M19" s="31"/>
      <c r="P19" s="34"/>
      <c r="Q19" s="30"/>
    </row>
    <row r="20" spans="2:17" ht="15" customHeight="1">
      <c r="B20" s="107" t="e">
        <f>#VALUE!</f>
        <v>#VALUE!</v>
      </c>
      <c r="C20" s="108"/>
      <c r="D20" s="25"/>
      <c r="E20" s="29"/>
      <c r="M20" s="31"/>
      <c r="P20" s="33"/>
      <c r="Q20" s="31"/>
    </row>
    <row r="21" spans="5:17" ht="15" customHeight="1">
      <c r="E21" s="30"/>
      <c r="M21" s="31"/>
      <c r="P21" s="33"/>
      <c r="Q21" s="31"/>
    </row>
    <row r="22" spans="2:17" ht="15" customHeight="1">
      <c r="B22" s="40" t="s">
        <v>10</v>
      </c>
      <c r="C22" s="41"/>
      <c r="E22" s="31"/>
      <c r="F22" s="109">
        <f>IF(ISBLANK(D20),"",IF(D20&gt;D24,B20,B24))</f>
      </c>
      <c r="G22" s="108"/>
      <c r="H22" s="25"/>
      <c r="I22" s="29"/>
      <c r="M22" s="31"/>
      <c r="P22" s="33"/>
      <c r="Q22" s="31"/>
    </row>
    <row r="23" spans="3:17" ht="15" customHeight="1">
      <c r="C23" s="41"/>
      <c r="E23" s="31"/>
      <c r="I23" s="30"/>
      <c r="M23" s="31"/>
      <c r="P23" s="33"/>
      <c r="Q23" s="31"/>
    </row>
    <row r="24" spans="2:17" ht="15" customHeight="1">
      <c r="B24" s="107" t="e">
        <f>#VALUE!</f>
        <v>#VALUE!</v>
      </c>
      <c r="C24" s="108"/>
      <c r="D24" s="25"/>
      <c r="E24" s="32"/>
      <c r="I24" s="31"/>
      <c r="M24" s="31"/>
      <c r="P24" s="33"/>
      <c r="Q24" s="31"/>
    </row>
    <row r="25" spans="3:17" ht="15" customHeight="1">
      <c r="C25" s="41"/>
      <c r="I25" s="31"/>
      <c r="M25" s="31"/>
      <c r="P25" s="33"/>
      <c r="Q25" s="31"/>
    </row>
    <row r="26" spans="3:17" ht="15" customHeight="1">
      <c r="C26" s="41"/>
      <c r="G26" s="40" t="s">
        <v>10</v>
      </c>
      <c r="H26" s="41"/>
      <c r="I26" s="31"/>
      <c r="J26" s="109">
        <f>IF(ISBLANK(H22),"",IF(H22&gt;H30,F22,F30))</f>
      </c>
      <c r="K26" s="108"/>
      <c r="L26" s="25"/>
      <c r="M26" s="32"/>
      <c r="P26" s="33"/>
      <c r="Q26" s="31"/>
    </row>
    <row r="27" spans="3:17" ht="15" customHeight="1">
      <c r="C27" s="41"/>
      <c r="I27" s="31"/>
      <c r="P27" s="33"/>
      <c r="Q27" s="31"/>
    </row>
    <row r="28" spans="2:17" ht="15" customHeight="1">
      <c r="B28"/>
      <c r="C28"/>
      <c r="D28"/>
      <c r="E28"/>
      <c r="I28" s="31"/>
      <c r="P28" s="33"/>
      <c r="Q28" s="31"/>
    </row>
    <row r="29" spans="2:17" ht="15" customHeight="1">
      <c r="B29"/>
      <c r="C29"/>
      <c r="D29"/>
      <c r="E29"/>
      <c r="I29" s="31"/>
      <c r="P29" s="33"/>
      <c r="Q29" s="31"/>
    </row>
    <row r="30" spans="2:17" ht="15" customHeight="1">
      <c r="B30"/>
      <c r="C30"/>
      <c r="D30"/>
      <c r="E30"/>
      <c r="F30" s="107" t="e">
        <f>#VALUE!</f>
        <v>#VALUE!</v>
      </c>
      <c r="G30" s="108"/>
      <c r="H30" s="25"/>
      <c r="I30" s="32"/>
      <c r="P30" s="33"/>
      <c r="Q30" s="31"/>
    </row>
    <row r="31" spans="2:17" ht="15" customHeight="1">
      <c r="B31"/>
      <c r="C31"/>
      <c r="D31"/>
      <c r="E31"/>
      <c r="P31" s="33"/>
      <c r="Q31" s="31"/>
    </row>
    <row r="32" spans="2:17" ht="15" customHeight="1">
      <c r="B32"/>
      <c r="C32"/>
      <c r="D32"/>
      <c r="E32"/>
      <c r="P32" s="33"/>
      <c r="Q32" s="31"/>
    </row>
    <row r="33" spans="16:17" ht="15" customHeight="1">
      <c r="P33" s="33"/>
      <c r="Q33" s="31"/>
    </row>
    <row r="34" spans="15:21" ht="15" customHeight="1">
      <c r="O34" s="40" t="s">
        <v>10</v>
      </c>
      <c r="P34" s="41"/>
      <c r="Q34" s="31"/>
      <c r="R34" s="109">
        <f>IF(ISBLANK(P18),"",IF(P18&gt;P50,N18,N50))</f>
      </c>
      <c r="S34" s="107"/>
      <c r="T34" s="25"/>
      <c r="U34" s="29"/>
    </row>
    <row r="35" spans="16:21" ht="15" customHeight="1">
      <c r="P35" s="33"/>
      <c r="Q35" s="31"/>
      <c r="T35" s="34"/>
      <c r="U35" s="30"/>
    </row>
    <row r="36" spans="2:21" ht="15" customHeight="1">
      <c r="B36" s="107" t="e">
        <f>#VALUE!</f>
        <v>#VALUE!</v>
      </c>
      <c r="C36" s="108"/>
      <c r="D36" s="25"/>
      <c r="E36" s="29"/>
      <c r="P36" s="33"/>
      <c r="Q36" s="31"/>
      <c r="T36" s="33"/>
      <c r="U36" s="31"/>
    </row>
    <row r="37" spans="5:21" ht="15" customHeight="1">
      <c r="E37" s="30"/>
      <c r="P37" s="33"/>
      <c r="Q37" s="31"/>
      <c r="T37" s="33"/>
      <c r="U37" s="31"/>
    </row>
    <row r="38" spans="2:21" ht="15" customHeight="1">
      <c r="B38" s="40" t="s">
        <v>10</v>
      </c>
      <c r="C38" s="41"/>
      <c r="E38" s="31"/>
      <c r="F38" s="109">
        <f>IF(ISBLANK(D36),"",IF(D36&gt;D40,B36,B40))</f>
      </c>
      <c r="G38" s="108"/>
      <c r="H38" s="25"/>
      <c r="I38" s="29"/>
      <c r="P38" s="33"/>
      <c r="Q38" s="31"/>
      <c r="T38" s="33"/>
      <c r="U38" s="31"/>
    </row>
    <row r="39" spans="5:21" ht="15" customHeight="1">
      <c r="E39" s="31"/>
      <c r="I39" s="30"/>
      <c r="P39" s="33"/>
      <c r="Q39" s="31"/>
      <c r="T39" s="33"/>
      <c r="U39" s="31"/>
    </row>
    <row r="40" spans="2:21" ht="15" customHeight="1">
      <c r="B40" s="107" t="e">
        <f>#VALUE!</f>
        <v>#VALUE!</v>
      </c>
      <c r="C40" s="108"/>
      <c r="D40" s="25"/>
      <c r="E40" s="32"/>
      <c r="I40" s="31"/>
      <c r="P40" s="33"/>
      <c r="Q40" s="31"/>
      <c r="T40" s="33"/>
      <c r="U40" s="31"/>
    </row>
    <row r="41" spans="9:21" ht="15" customHeight="1">
      <c r="I41" s="31"/>
      <c r="P41" s="33"/>
      <c r="Q41" s="31"/>
      <c r="T41" s="33"/>
      <c r="U41" s="31"/>
    </row>
    <row r="42" spans="7:21" ht="15" customHeight="1">
      <c r="G42" s="40" t="s">
        <v>10</v>
      </c>
      <c r="H42" s="41"/>
      <c r="I42" s="31"/>
      <c r="J42" s="109">
        <f>IF(ISBLANK(H38),"",IF(H38&gt;H46,F38,F46))</f>
      </c>
      <c r="K42" s="107"/>
      <c r="L42" s="25"/>
      <c r="M42" s="29"/>
      <c r="P42" s="33"/>
      <c r="Q42" s="31"/>
      <c r="T42" s="33"/>
      <c r="U42" s="31"/>
    </row>
    <row r="43" spans="9:21" ht="15" customHeight="1">
      <c r="I43" s="31"/>
      <c r="M43" s="30"/>
      <c r="P43" s="33"/>
      <c r="Q43" s="31"/>
      <c r="T43" s="33"/>
      <c r="U43" s="31"/>
    </row>
    <row r="44" spans="2:21" ht="15" customHeight="1">
      <c r="B44"/>
      <c r="C44"/>
      <c r="D44"/>
      <c r="E44"/>
      <c r="I44" s="31"/>
      <c r="M44" s="31"/>
      <c r="P44" s="33"/>
      <c r="Q44" s="31"/>
      <c r="T44" s="33"/>
      <c r="U44" s="31"/>
    </row>
    <row r="45" spans="2:21" ht="15" customHeight="1">
      <c r="B45"/>
      <c r="C45"/>
      <c r="D45"/>
      <c r="E45"/>
      <c r="I45" s="31"/>
      <c r="M45" s="31"/>
      <c r="P45" s="33"/>
      <c r="Q45" s="31"/>
      <c r="T45" s="33"/>
      <c r="U45" s="31"/>
    </row>
    <row r="46" spans="2:21" ht="15" customHeight="1">
      <c r="B46"/>
      <c r="C46"/>
      <c r="D46"/>
      <c r="E46"/>
      <c r="F46" s="107" t="e">
        <f>#VALUE!</f>
        <v>#VALUE!</v>
      </c>
      <c r="G46" s="108"/>
      <c r="H46" s="25"/>
      <c r="I46" s="32"/>
      <c r="M46" s="31"/>
      <c r="P46" s="33"/>
      <c r="Q46" s="31"/>
      <c r="T46" s="33"/>
      <c r="U46" s="31"/>
    </row>
    <row r="47" spans="2:21" ht="15" customHeight="1">
      <c r="B47"/>
      <c r="C47"/>
      <c r="D47"/>
      <c r="E47"/>
      <c r="M47" s="31"/>
      <c r="P47" s="33"/>
      <c r="Q47" s="31"/>
      <c r="T47" s="33"/>
      <c r="U47" s="31"/>
    </row>
    <row r="48" spans="2:21" ht="15" customHeight="1">
      <c r="B48"/>
      <c r="C48"/>
      <c r="D48"/>
      <c r="E48"/>
      <c r="M48" s="31"/>
      <c r="P48" s="33"/>
      <c r="Q48" s="31"/>
      <c r="T48" s="33"/>
      <c r="U48" s="31"/>
    </row>
    <row r="49" spans="13:21" ht="15" customHeight="1">
      <c r="M49" s="31"/>
      <c r="P49" s="33"/>
      <c r="Q49" s="31"/>
      <c r="T49" s="33"/>
      <c r="U49" s="31"/>
    </row>
    <row r="50" spans="11:21" ht="15" customHeight="1">
      <c r="K50" s="40" t="s">
        <v>10</v>
      </c>
      <c r="L50" s="41"/>
      <c r="M50" s="31"/>
      <c r="N50" s="109">
        <f>IF(ISBLANK(L42),"",IF(L42&gt;L58,J42,J58))</f>
      </c>
      <c r="O50" s="107"/>
      <c r="P50" s="25"/>
      <c r="Q50" s="32"/>
      <c r="T50" s="41"/>
      <c r="U50" s="31"/>
    </row>
    <row r="51" spans="13:21" ht="15" customHeight="1">
      <c r="M51" s="31"/>
      <c r="U51" s="31"/>
    </row>
    <row r="52" spans="2:21" ht="15" customHeight="1">
      <c r="B52" s="107" t="e">
        <f>#VALUE!</f>
        <v>#VALUE!</v>
      </c>
      <c r="C52" s="108"/>
      <c r="D52" s="25"/>
      <c r="E52" s="29"/>
      <c r="M52" s="31"/>
      <c r="U52" s="31"/>
    </row>
    <row r="53" spans="5:21" ht="15" customHeight="1">
      <c r="E53" s="30"/>
      <c r="M53" s="31"/>
      <c r="U53" s="31"/>
    </row>
    <row r="54" spans="2:21" ht="15" customHeight="1">
      <c r="B54" s="40" t="s">
        <v>10</v>
      </c>
      <c r="C54" s="41"/>
      <c r="E54" s="31"/>
      <c r="F54" s="109">
        <f>IF(ISBLANK(D52),"",IF(D52&gt;D56,B52,B56))</f>
      </c>
      <c r="G54" s="108"/>
      <c r="H54" s="25"/>
      <c r="I54" s="29"/>
      <c r="M54" s="31"/>
      <c r="U54" s="31"/>
    </row>
    <row r="55" spans="5:21" ht="15" customHeight="1">
      <c r="E55" s="31"/>
      <c r="I55" s="30"/>
      <c r="M55" s="31"/>
      <c r="U55" s="31"/>
    </row>
    <row r="56" spans="2:21" ht="15" customHeight="1">
      <c r="B56" s="107" t="e">
        <f>#VALUE!</f>
        <v>#VALUE!</v>
      </c>
      <c r="C56" s="108"/>
      <c r="D56" s="25"/>
      <c r="E56" s="32"/>
      <c r="I56" s="31"/>
      <c r="M56" s="31"/>
      <c r="U56" s="31"/>
    </row>
    <row r="57" spans="9:21" ht="15" customHeight="1">
      <c r="I57" s="31"/>
      <c r="M57" s="31"/>
      <c r="U57" s="31"/>
    </row>
    <row r="58" spans="7:21" ht="15" customHeight="1">
      <c r="G58" s="40" t="s">
        <v>10</v>
      </c>
      <c r="H58" s="41"/>
      <c r="I58" s="31"/>
      <c r="J58" s="109">
        <f>IF(ISBLANK(H54),"",IF(H54&gt;H62,F54,F62))</f>
      </c>
      <c r="K58" s="108"/>
      <c r="L58" s="25"/>
      <c r="M58" s="32"/>
      <c r="U58" s="31"/>
    </row>
    <row r="59" spans="9:21" ht="15" customHeight="1">
      <c r="I59" s="31"/>
      <c r="U59" s="31"/>
    </row>
    <row r="60" spans="2:21" ht="15" customHeight="1">
      <c r="B60"/>
      <c r="C60"/>
      <c r="D60"/>
      <c r="E60"/>
      <c r="I60" s="31"/>
      <c r="U60" s="31"/>
    </row>
    <row r="61" spans="2:21" ht="15" customHeight="1">
      <c r="B61"/>
      <c r="C61"/>
      <c r="D61"/>
      <c r="E61"/>
      <c r="I61" s="31"/>
      <c r="U61" s="31"/>
    </row>
    <row r="62" spans="2:21" ht="15" customHeight="1">
      <c r="B62"/>
      <c r="C62"/>
      <c r="D62"/>
      <c r="E62"/>
      <c r="F62" s="107" t="e">
        <f>#VALUE!</f>
        <v>#VALUE!</v>
      </c>
      <c r="G62" s="108"/>
      <c r="H62" s="25"/>
      <c r="I62" s="32"/>
      <c r="U62" s="31"/>
    </row>
    <row r="63" spans="2:21" ht="15" customHeight="1">
      <c r="B63"/>
      <c r="C63"/>
      <c r="D63"/>
      <c r="E63"/>
      <c r="U63" s="31"/>
    </row>
    <row r="64" spans="2:21" ht="15" customHeight="1">
      <c r="B64"/>
      <c r="C64"/>
      <c r="D64"/>
      <c r="E64"/>
      <c r="U64" s="31"/>
    </row>
    <row r="65" ht="15" customHeight="1">
      <c r="U65" s="31"/>
    </row>
    <row r="66" spans="18:23" ht="15" customHeight="1">
      <c r="R66" s="40" t="s">
        <v>10</v>
      </c>
      <c r="S66" s="41"/>
      <c r="U66" s="31"/>
      <c r="V66" s="109">
        <f>IF(ISBLANK(T34),"",IF(T34&gt;T98,R34,R98))</f>
      </c>
      <c r="W66" s="107"/>
    </row>
    <row r="67" ht="15" customHeight="1">
      <c r="U67" s="31"/>
    </row>
    <row r="68" spans="2:21" ht="15" customHeight="1">
      <c r="B68" s="107" t="e">
        <f>#VALUE!</f>
        <v>#VALUE!</v>
      </c>
      <c r="C68" s="108"/>
      <c r="D68" s="25"/>
      <c r="E68" s="29"/>
      <c r="U68" s="31"/>
    </row>
    <row r="69" spans="5:21" ht="15" customHeight="1">
      <c r="E69" s="30"/>
      <c r="U69" s="31"/>
    </row>
    <row r="70" spans="2:21" ht="15" customHeight="1">
      <c r="B70" s="40" t="s">
        <v>10</v>
      </c>
      <c r="C70" s="41"/>
      <c r="E70" s="31"/>
      <c r="F70" s="109">
        <f>IF(ISBLANK(D68),"",IF(D68&gt;D72,B68,B72))</f>
      </c>
      <c r="G70" s="108"/>
      <c r="H70" s="25"/>
      <c r="I70" s="29"/>
      <c r="U70" s="31"/>
    </row>
    <row r="71" spans="5:21" ht="15" customHeight="1">
      <c r="E71" s="31"/>
      <c r="I71" s="30"/>
      <c r="U71" s="31"/>
    </row>
    <row r="72" spans="2:21" ht="15" customHeight="1">
      <c r="B72" s="107" t="e">
        <f>#VALUE!</f>
        <v>#VALUE!</v>
      </c>
      <c r="C72" s="108"/>
      <c r="D72" s="25"/>
      <c r="E72" s="32"/>
      <c r="I72" s="31"/>
      <c r="U72" s="31"/>
    </row>
    <row r="73" spans="9:21" ht="15" customHeight="1">
      <c r="I73" s="31"/>
      <c r="U73" s="31"/>
    </row>
    <row r="74" spans="7:21" ht="15" customHeight="1">
      <c r="G74" s="40" t="s">
        <v>10</v>
      </c>
      <c r="H74" s="41"/>
      <c r="I74" s="31"/>
      <c r="J74" s="109">
        <f>IF(ISBLANK(H70),"",IF(H70&gt;H78,F70,F78))</f>
      </c>
      <c r="K74" s="107"/>
      <c r="L74" s="25"/>
      <c r="M74" s="29"/>
      <c r="U74" s="31"/>
    </row>
    <row r="75" spans="9:21" ht="15" customHeight="1">
      <c r="I75" s="31"/>
      <c r="M75" s="30"/>
      <c r="U75" s="31"/>
    </row>
    <row r="76" spans="2:21" ht="15" customHeight="1">
      <c r="B76"/>
      <c r="C76"/>
      <c r="D76"/>
      <c r="E76"/>
      <c r="I76" s="31"/>
      <c r="M76" s="31"/>
      <c r="U76" s="31"/>
    </row>
    <row r="77" spans="2:21" ht="15" customHeight="1">
      <c r="B77"/>
      <c r="C77"/>
      <c r="D77"/>
      <c r="E77"/>
      <c r="I77" s="31"/>
      <c r="M77" s="31"/>
      <c r="U77" s="31"/>
    </row>
    <row r="78" spans="2:21" ht="15" customHeight="1">
      <c r="B78"/>
      <c r="C78"/>
      <c r="D78"/>
      <c r="E78"/>
      <c r="F78" s="107" t="e">
        <f>#VALUE!</f>
        <v>#VALUE!</v>
      </c>
      <c r="G78" s="108"/>
      <c r="H78" s="25"/>
      <c r="I78" s="32"/>
      <c r="M78" s="31"/>
      <c r="U78" s="31"/>
    </row>
    <row r="79" spans="2:21" ht="15" customHeight="1">
      <c r="B79"/>
      <c r="C79"/>
      <c r="D79"/>
      <c r="E79"/>
      <c r="M79" s="31"/>
      <c r="U79" s="31"/>
    </row>
    <row r="80" spans="2:21" ht="15" customHeight="1">
      <c r="B80"/>
      <c r="C80"/>
      <c r="D80"/>
      <c r="E80"/>
      <c r="M80" s="31"/>
      <c r="U80" s="31"/>
    </row>
    <row r="81" spans="13:21" ht="15" customHeight="1">
      <c r="M81" s="31"/>
      <c r="U81" s="31"/>
    </row>
    <row r="82" spans="11:21" ht="15" customHeight="1">
      <c r="K82" s="40" t="s">
        <v>10</v>
      </c>
      <c r="L82" s="41"/>
      <c r="M82" s="31"/>
      <c r="N82" s="109">
        <f>IF(ISBLANK(L74),"",IF(L74&gt;L90,J74,J90))</f>
      </c>
      <c r="O82" s="107"/>
      <c r="P82" s="25"/>
      <c r="Q82" s="29"/>
      <c r="U82" s="31"/>
    </row>
    <row r="83" spans="13:21" ht="15" customHeight="1">
      <c r="M83" s="31"/>
      <c r="P83" s="34"/>
      <c r="Q83" s="30"/>
      <c r="T83" s="33"/>
      <c r="U83" s="31"/>
    </row>
    <row r="84" spans="2:21" ht="15" customHeight="1">
      <c r="B84" s="107" t="e">
        <f>#VALUE!</f>
        <v>#VALUE!</v>
      </c>
      <c r="C84" s="108"/>
      <c r="D84" s="25"/>
      <c r="E84" s="29"/>
      <c r="M84" s="31"/>
      <c r="P84" s="33"/>
      <c r="Q84" s="31"/>
      <c r="T84" s="33"/>
      <c r="U84" s="31"/>
    </row>
    <row r="85" spans="5:21" ht="15" customHeight="1">
      <c r="E85" s="30"/>
      <c r="M85" s="31"/>
      <c r="P85" s="33"/>
      <c r="Q85" s="31"/>
      <c r="T85" s="33"/>
      <c r="U85" s="31"/>
    </row>
    <row r="86" spans="2:21" ht="15" customHeight="1">
      <c r="B86" s="40" t="s">
        <v>10</v>
      </c>
      <c r="C86" s="41"/>
      <c r="E86" s="31"/>
      <c r="F86" s="109">
        <f>IF(ISBLANK(D84),"",IF(D84&gt;D88,B84,B88))</f>
      </c>
      <c r="G86" s="108"/>
      <c r="H86" s="25"/>
      <c r="I86" s="29"/>
      <c r="M86" s="31"/>
      <c r="P86" s="33"/>
      <c r="Q86" s="31"/>
      <c r="T86" s="33"/>
      <c r="U86" s="31"/>
    </row>
    <row r="87" spans="3:21" ht="15" customHeight="1">
      <c r="C87" s="41"/>
      <c r="E87" s="31"/>
      <c r="I87" s="30"/>
      <c r="M87" s="31"/>
      <c r="P87" s="33"/>
      <c r="Q87" s="31"/>
      <c r="T87" s="33"/>
      <c r="U87" s="31"/>
    </row>
    <row r="88" spans="2:21" ht="15" customHeight="1">
      <c r="B88" s="107" t="e">
        <f>#VALUE!</f>
        <v>#VALUE!</v>
      </c>
      <c r="C88" s="108"/>
      <c r="D88" s="25"/>
      <c r="E88" s="32"/>
      <c r="I88" s="31"/>
      <c r="M88" s="31"/>
      <c r="P88" s="33"/>
      <c r="Q88" s="31"/>
      <c r="T88" s="33"/>
      <c r="U88" s="31"/>
    </row>
    <row r="89" spans="3:21" ht="15" customHeight="1">
      <c r="C89" s="41"/>
      <c r="I89" s="31"/>
      <c r="M89" s="31"/>
      <c r="P89" s="33"/>
      <c r="Q89" s="31"/>
      <c r="T89" s="33"/>
      <c r="U89" s="31"/>
    </row>
    <row r="90" spans="3:21" ht="15" customHeight="1">
      <c r="C90" s="41"/>
      <c r="G90" s="40" t="s">
        <v>10</v>
      </c>
      <c r="H90" s="41"/>
      <c r="I90" s="31"/>
      <c r="J90" s="109">
        <f>IF(ISBLANK(H86),"",IF(H86&gt;H94,F86,F94))</f>
      </c>
      <c r="K90" s="108"/>
      <c r="L90" s="25"/>
      <c r="M90" s="32"/>
      <c r="P90" s="33"/>
      <c r="Q90" s="31"/>
      <c r="T90" s="33"/>
      <c r="U90" s="31"/>
    </row>
    <row r="91" spans="3:21" ht="15" customHeight="1">
      <c r="C91" s="41"/>
      <c r="I91" s="31"/>
      <c r="P91" s="33"/>
      <c r="Q91" s="31"/>
      <c r="T91" s="33"/>
      <c r="U91" s="31"/>
    </row>
    <row r="92" spans="2:21" ht="15" customHeight="1">
      <c r="B92"/>
      <c r="C92"/>
      <c r="D92"/>
      <c r="E92"/>
      <c r="I92" s="31"/>
      <c r="P92" s="33"/>
      <c r="Q92" s="31"/>
      <c r="T92" s="33"/>
      <c r="U92" s="31"/>
    </row>
    <row r="93" spans="2:21" ht="15" customHeight="1">
      <c r="B93"/>
      <c r="C93"/>
      <c r="D93"/>
      <c r="E93"/>
      <c r="I93" s="31"/>
      <c r="P93" s="33"/>
      <c r="Q93" s="31"/>
      <c r="T93" s="33"/>
      <c r="U93" s="31"/>
    </row>
    <row r="94" spans="2:21" ht="15" customHeight="1">
      <c r="B94"/>
      <c r="C94"/>
      <c r="D94"/>
      <c r="E94"/>
      <c r="F94" s="107" t="e">
        <f>#VALUE!</f>
        <v>#VALUE!</v>
      </c>
      <c r="G94" s="108"/>
      <c r="H94" s="25"/>
      <c r="I94" s="32"/>
      <c r="P94" s="33"/>
      <c r="Q94" s="31"/>
      <c r="T94" s="33"/>
      <c r="U94" s="31"/>
    </row>
    <row r="95" spans="2:21" ht="15" customHeight="1">
      <c r="B95"/>
      <c r="C95"/>
      <c r="D95"/>
      <c r="E95"/>
      <c r="P95" s="33"/>
      <c r="Q95" s="31"/>
      <c r="T95" s="33"/>
      <c r="U95" s="31"/>
    </row>
    <row r="96" spans="2:21" ht="15" customHeight="1">
      <c r="B96"/>
      <c r="C96"/>
      <c r="D96"/>
      <c r="E96"/>
      <c r="P96" s="33"/>
      <c r="Q96" s="31"/>
      <c r="T96" s="33"/>
      <c r="U96" s="31"/>
    </row>
    <row r="97" spans="16:21" ht="15" customHeight="1">
      <c r="P97" s="33"/>
      <c r="Q97" s="31"/>
      <c r="T97" s="33"/>
      <c r="U97" s="31"/>
    </row>
    <row r="98" spans="15:21" ht="15" customHeight="1">
      <c r="O98" s="40" t="s">
        <v>10</v>
      </c>
      <c r="P98" s="41"/>
      <c r="Q98" s="31"/>
      <c r="R98" s="109">
        <f>IF(ISBLANK(P82),"",IF(P82&gt;P114,N82,N114))</f>
      </c>
      <c r="S98" s="107"/>
      <c r="T98" s="25"/>
      <c r="U98" s="32"/>
    </row>
    <row r="99" spans="16:17" ht="15" customHeight="1">
      <c r="P99" s="33"/>
      <c r="Q99" s="31"/>
    </row>
    <row r="100" spans="2:17" ht="15" customHeight="1">
      <c r="B100" s="107" t="e">
        <f>#VALUE!</f>
        <v>#VALUE!</v>
      </c>
      <c r="C100" s="108"/>
      <c r="D100" s="25"/>
      <c r="E100" s="29"/>
      <c r="P100" s="33"/>
      <c r="Q100" s="31"/>
    </row>
    <row r="101" spans="5:17" ht="15" customHeight="1">
      <c r="E101" s="30"/>
      <c r="P101" s="33"/>
      <c r="Q101" s="31"/>
    </row>
    <row r="102" spans="2:17" ht="15" customHeight="1">
      <c r="B102" s="40" t="s">
        <v>10</v>
      </c>
      <c r="C102" s="41"/>
      <c r="E102" s="31"/>
      <c r="F102" s="109">
        <f>IF(ISBLANK(D100),"",IF(D100&gt;D104,B100,B104))</f>
      </c>
      <c r="G102" s="108"/>
      <c r="H102" s="25"/>
      <c r="I102" s="29"/>
      <c r="P102" s="33"/>
      <c r="Q102" s="31"/>
    </row>
    <row r="103" spans="5:17" ht="15" customHeight="1">
      <c r="E103" s="31"/>
      <c r="I103" s="30"/>
      <c r="P103" s="33"/>
      <c r="Q103" s="31"/>
    </row>
    <row r="104" spans="2:17" ht="15" customHeight="1">
      <c r="B104" s="107" t="e">
        <f>#VALUE!</f>
        <v>#VALUE!</v>
      </c>
      <c r="C104" s="108"/>
      <c r="D104" s="25"/>
      <c r="E104" s="32"/>
      <c r="I104" s="31"/>
      <c r="P104" s="33"/>
      <c r="Q104" s="31"/>
    </row>
    <row r="105" spans="9:17" ht="15" customHeight="1">
      <c r="I105" s="31"/>
      <c r="P105" s="33"/>
      <c r="Q105" s="31"/>
    </row>
    <row r="106" spans="7:17" ht="15" customHeight="1">
      <c r="G106" s="40" t="s">
        <v>10</v>
      </c>
      <c r="H106" s="41"/>
      <c r="I106" s="31"/>
      <c r="J106" s="109">
        <f>IF(ISBLANK(H102),"",IF(H102&gt;H110,F102,F110))</f>
      </c>
      <c r="K106" s="107"/>
      <c r="L106" s="25"/>
      <c r="M106" s="29"/>
      <c r="P106" s="33"/>
      <c r="Q106" s="31"/>
    </row>
    <row r="107" spans="9:17" ht="15" customHeight="1">
      <c r="I107" s="31"/>
      <c r="M107" s="30"/>
      <c r="P107" s="33"/>
      <c r="Q107" s="31"/>
    </row>
    <row r="108" spans="2:17" ht="15" customHeight="1">
      <c r="B108"/>
      <c r="C108"/>
      <c r="D108"/>
      <c r="E108"/>
      <c r="I108" s="31"/>
      <c r="M108" s="31"/>
      <c r="P108" s="33"/>
      <c r="Q108" s="31"/>
    </row>
    <row r="109" spans="2:17" ht="15" customHeight="1">
      <c r="B109"/>
      <c r="C109"/>
      <c r="D109"/>
      <c r="E109"/>
      <c r="I109" s="31"/>
      <c r="M109" s="31"/>
      <c r="P109" s="33"/>
      <c r="Q109" s="31"/>
    </row>
    <row r="110" spans="2:17" ht="15" customHeight="1">
      <c r="B110"/>
      <c r="C110"/>
      <c r="D110"/>
      <c r="E110"/>
      <c r="F110" s="107" t="e">
        <f>#VALUE!</f>
        <v>#VALUE!</v>
      </c>
      <c r="G110" s="108"/>
      <c r="H110" s="25"/>
      <c r="I110" s="32"/>
      <c r="M110" s="31"/>
      <c r="P110" s="33"/>
      <c r="Q110" s="31"/>
    </row>
    <row r="111" spans="2:17" ht="15" customHeight="1">
      <c r="B111"/>
      <c r="C111"/>
      <c r="D111"/>
      <c r="E111"/>
      <c r="M111" s="31"/>
      <c r="P111" s="33"/>
      <c r="Q111" s="31"/>
    </row>
    <row r="112" spans="2:17" ht="15" customHeight="1">
      <c r="B112"/>
      <c r="C112"/>
      <c r="D112"/>
      <c r="E112"/>
      <c r="M112" s="31"/>
      <c r="P112" s="33"/>
      <c r="Q112" s="31"/>
    </row>
    <row r="113" spans="13:17" ht="15" customHeight="1">
      <c r="M113" s="31"/>
      <c r="P113" s="33"/>
      <c r="Q113" s="31"/>
    </row>
    <row r="114" spans="11:17" ht="15" customHeight="1">
      <c r="K114" s="40" t="s">
        <v>10</v>
      </c>
      <c r="L114" s="41"/>
      <c r="M114" s="31"/>
      <c r="N114" s="109">
        <f>IF(ISBLANK(L106),"",IF(L106&gt;L122,J106,J122))</f>
      </c>
      <c r="O114" s="107"/>
      <c r="P114" s="25"/>
      <c r="Q114" s="32"/>
    </row>
    <row r="115" ht="15" customHeight="1">
      <c r="M115" s="31"/>
    </row>
    <row r="116" spans="2:13" ht="15" customHeight="1">
      <c r="B116" s="107" t="e">
        <f>#VALUE!</f>
        <v>#VALUE!</v>
      </c>
      <c r="C116" s="108"/>
      <c r="D116" s="25"/>
      <c r="E116" s="29"/>
      <c r="M116" s="31"/>
    </row>
    <row r="117" spans="5:13" ht="15" customHeight="1">
      <c r="E117" s="30"/>
      <c r="M117" s="31"/>
    </row>
    <row r="118" spans="2:13" ht="15" customHeight="1">
      <c r="B118" s="40" t="s">
        <v>10</v>
      </c>
      <c r="C118" s="41"/>
      <c r="E118" s="31"/>
      <c r="F118" s="109">
        <f>IF(ISBLANK(D116),"",IF(D116&gt;D120,B116,B120))</f>
      </c>
      <c r="G118" s="108"/>
      <c r="H118" s="25"/>
      <c r="I118" s="29"/>
      <c r="M118" s="31"/>
    </row>
    <row r="119" spans="5:13" ht="15" customHeight="1">
      <c r="E119" s="31"/>
      <c r="I119" s="30"/>
      <c r="M119" s="31"/>
    </row>
    <row r="120" spans="2:13" ht="15" customHeight="1">
      <c r="B120" s="107" t="e">
        <f>#VALUE!</f>
        <v>#VALUE!</v>
      </c>
      <c r="C120" s="108"/>
      <c r="D120" s="25"/>
      <c r="E120" s="32"/>
      <c r="I120" s="31"/>
      <c r="M120" s="31"/>
    </row>
    <row r="121" spans="9:13" ht="15" customHeight="1">
      <c r="I121" s="31"/>
      <c r="M121" s="31"/>
    </row>
    <row r="122" spans="7:13" ht="15" customHeight="1">
      <c r="G122" s="40" t="s">
        <v>10</v>
      </c>
      <c r="H122" s="41"/>
      <c r="I122" s="31"/>
      <c r="J122" s="109">
        <f>IF(ISBLANK(H118),"",IF(H118&gt;H126,F118,F126))</f>
      </c>
      <c r="K122" s="108"/>
      <c r="L122" s="25"/>
      <c r="M122" s="32"/>
    </row>
    <row r="123" ht="15" customHeight="1">
      <c r="I123" s="31"/>
    </row>
    <row r="124" spans="2:9" ht="15" customHeight="1">
      <c r="B124"/>
      <c r="C124"/>
      <c r="D124"/>
      <c r="E124"/>
      <c r="I124" s="31"/>
    </row>
    <row r="125" spans="2:9" ht="15" customHeight="1">
      <c r="B125"/>
      <c r="C125"/>
      <c r="D125"/>
      <c r="E125"/>
      <c r="I125" s="31"/>
    </row>
    <row r="126" spans="2:9" ht="15" customHeight="1">
      <c r="B126"/>
      <c r="C126"/>
      <c r="D126"/>
      <c r="E126"/>
      <c r="F126" s="107" t="e">
        <f>#VALUE!</f>
        <v>#VALUE!</v>
      </c>
      <c r="G126" s="108"/>
      <c r="H126" s="25"/>
      <c r="I126" s="32"/>
    </row>
    <row r="127" spans="2:5" ht="15" customHeight="1">
      <c r="B127"/>
      <c r="C127"/>
      <c r="D127"/>
      <c r="E127"/>
    </row>
    <row r="128" spans="2:5" ht="15" customHeight="1">
      <c r="B128"/>
      <c r="C128"/>
      <c r="D128"/>
      <c r="E128"/>
    </row>
    <row r="132" spans="2:7" ht="15" customHeight="1">
      <c r="B132" s="107">
        <f>IF(ISBLANK(P18),"",IF(P18&gt;P50,N50,N18))</f>
      </c>
      <c r="C132" s="108"/>
      <c r="D132" s="25"/>
      <c r="E132" s="29"/>
      <c r="F132" s="110"/>
      <c r="G132" s="110"/>
    </row>
    <row r="133" ht="15" customHeight="1">
      <c r="E133" s="30"/>
    </row>
    <row r="134" spans="2:7" ht="15" customHeight="1">
      <c r="B134" s="40" t="s">
        <v>10</v>
      </c>
      <c r="C134" s="41"/>
      <c r="E134" s="31"/>
      <c r="F134" s="109">
        <f>IF(ISBLANK(D132),"",IF(D132&gt;D136,B132,B136))</f>
      </c>
      <c r="G134" s="107"/>
    </row>
    <row r="135" ht="15" customHeight="1">
      <c r="E135" s="31"/>
    </row>
    <row r="136" spans="2:5" ht="15" customHeight="1">
      <c r="B136" s="107">
        <f>IF(ISBLANK(P82),"",IF(P82&gt;P114,N114,N82))</f>
      </c>
      <c r="C136" s="108"/>
      <c r="D136" s="25"/>
      <c r="E136" s="32"/>
    </row>
    <row r="148" ht="15" customHeight="1">
      <c r="L148" s="41"/>
    </row>
  </sheetData>
  <sheetProtection/>
  <mergeCells count="52">
    <mergeCell ref="J122:K122"/>
    <mergeCell ref="F126:G126"/>
    <mergeCell ref="B132:C132"/>
    <mergeCell ref="F132:G132"/>
    <mergeCell ref="F118:G118"/>
    <mergeCell ref="B120:C120"/>
    <mergeCell ref="F134:G134"/>
    <mergeCell ref="B136:C136"/>
    <mergeCell ref="J106:K106"/>
    <mergeCell ref="F110:G110"/>
    <mergeCell ref="N114:O114"/>
    <mergeCell ref="B116:C116"/>
    <mergeCell ref="R98:S98"/>
    <mergeCell ref="B100:C100"/>
    <mergeCell ref="F102:G102"/>
    <mergeCell ref="B104:C104"/>
    <mergeCell ref="F86:G86"/>
    <mergeCell ref="B88:C88"/>
    <mergeCell ref="J90:K90"/>
    <mergeCell ref="F94:G94"/>
    <mergeCell ref="V66:W66"/>
    <mergeCell ref="B68:C68"/>
    <mergeCell ref="F70:G70"/>
    <mergeCell ref="B72:C72"/>
    <mergeCell ref="J58:K58"/>
    <mergeCell ref="N82:O82"/>
    <mergeCell ref="B84:C84"/>
    <mergeCell ref="F62:G62"/>
    <mergeCell ref="J74:K74"/>
    <mergeCell ref="F78:G78"/>
    <mergeCell ref="N50:O50"/>
    <mergeCell ref="B52:C52"/>
    <mergeCell ref="F54:G54"/>
    <mergeCell ref="B56:C56"/>
    <mergeCell ref="F38:G38"/>
    <mergeCell ref="B40:C40"/>
    <mergeCell ref="J42:K42"/>
    <mergeCell ref="F46:G46"/>
    <mergeCell ref="J10:K10"/>
    <mergeCell ref="R34:S34"/>
    <mergeCell ref="B36:C36"/>
    <mergeCell ref="F14:G14"/>
    <mergeCell ref="N18:O18"/>
    <mergeCell ref="B20:C20"/>
    <mergeCell ref="F22:G22"/>
    <mergeCell ref="B24:C24"/>
    <mergeCell ref="J26:K26"/>
    <mergeCell ref="F30:G30"/>
    <mergeCell ref="B1:K1"/>
    <mergeCell ref="B4:C4"/>
    <mergeCell ref="F6:G6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 Крапиль</dc:creator>
  <cp:keywords/>
  <dc:description/>
  <cp:lastModifiedBy>Master</cp:lastModifiedBy>
  <cp:lastPrinted>2009-06-14T06:20:52Z</cp:lastPrinted>
  <dcterms:created xsi:type="dcterms:W3CDTF">2009-05-19T09:37:33Z</dcterms:created>
  <dcterms:modified xsi:type="dcterms:W3CDTF">2020-01-05T21:14:37Z</dcterms:modified>
  <cp:category/>
  <cp:version/>
  <cp:contentType/>
  <cp:contentStatus/>
</cp:coreProperties>
</file>