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8975" windowHeight="7200" activeTab="5"/>
  </bookViews>
  <sheets>
    <sheet name="Группа на 3" sheetId="1" r:id="rId1"/>
    <sheet name="Группа А" sheetId="2" r:id="rId2"/>
    <sheet name="Группа B" sheetId="3" r:id="rId3"/>
    <sheet name="Гркппа С" sheetId="4" r:id="rId4"/>
    <sheet name="Кубок А" sheetId="5" r:id="rId5"/>
    <sheet name="Кубок Б" sheetId="6" r:id="rId6"/>
    <sheet name="Служебный лист" sheetId="7" state="hidden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<sst xmlns="http://schemas.openxmlformats.org/spreadsheetml/2006/main" count="168" uniqueCount="48">
  <si>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</si>
  <si>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</si>
  <si>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</si>
  <si>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</si>
  <si>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</si>
  <si>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</si>
  <si>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</si>
  <si>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</si>
  <si>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</si>
  <si>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</si>
  <si>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</si>
  <si>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</si>
  <si>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Дебют</t>
  </si>
  <si>
    <t>Монплезир</t>
  </si>
  <si>
    <t>Волков</t>
  </si>
  <si>
    <t>МАК</t>
  </si>
  <si>
    <t>Ахмат сила</t>
  </si>
  <si>
    <t>РФ</t>
  </si>
  <si>
    <t>Симпсоны</t>
  </si>
  <si>
    <t>Местные</t>
  </si>
  <si>
    <t xml:space="preserve">Приозерск </t>
  </si>
  <si>
    <t>Наше шоу</t>
  </si>
  <si>
    <t>Рюрики</t>
  </si>
  <si>
    <t>Аладушки</t>
  </si>
  <si>
    <t>Такса</t>
  </si>
  <si>
    <t>Федотов</t>
  </si>
  <si>
    <t>ПрайдВШляпах</t>
  </si>
  <si>
    <t>Богатовы</t>
  </si>
  <si>
    <t>Триумф</t>
  </si>
  <si>
    <t>Приозерск</t>
  </si>
  <si>
    <t>Прайд в шляпах</t>
  </si>
  <si>
    <t>1 СиМпСоны Северов, Мишин, Смирнов</t>
  </si>
  <si>
    <t>2 Рылова, Реброва, Юркин</t>
  </si>
  <si>
    <t>3 А.Крошилов, В. Кувакин С. Мафре</t>
  </si>
  <si>
    <t>4 «АЛАдушки» (Африканов, Лямунов, Анухин)</t>
  </si>
  <si>
    <t>5 Роман Порческу, Сурен Алексанян , Игорь Чистяков</t>
  </si>
  <si>
    <t>6 Федотов, Перепелица Виталий, Козлов Павел, Балахтин Ильья</t>
  </si>
  <si>
    <t>7 Волков Д, Богданова О. Рискин Д, Астровик Д</t>
  </si>
  <si>
    <t>8 Монплезир и К (Комарова, Комаров, Мирошниченко)</t>
  </si>
  <si>
    <t>9 Дебют ( Сафонова С., Чекмарëва Т., Крошилова И.)</t>
  </si>
  <si>
    <t>10 Местные (А. Трущин, В. Степанов, И. Шевченко)</t>
  </si>
  <si>
    <t>11 ПрайдВШляпах (Фальковский Н.,Фальковская Е.,Лукоянов А.)</t>
  </si>
  <si>
    <t>12 ТаКСа (Ткаченко Ан, Кирдеева, Склокина)</t>
  </si>
  <si>
    <t>13 Наше Шоу (И.Павлова, В.Карасев, А.Педченко)</t>
  </si>
  <si>
    <t>14 Богатов В.В., Богатова Т.А., Богатов С.В</t>
  </si>
  <si>
    <t>15 Приозерск (Иванов Ю, Попов В, Пелевины А и Н)</t>
  </si>
  <si>
    <t>16 Триумф (Зимин М, Новиков А, Капов И)</t>
  </si>
  <si>
    <t>17 Владимир Коржов (Анапа), Надежда Трушина (Москва), Татьяна Григорьва (Кронштадт)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</si>
</sst>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+##;\-##"/>
    <numFmt numFmtId="165" formatCode="\+##;\-##;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22"/>
      <name val="Calibri"/>
      <family val="2"/>
    </font>
    <font>
      <sz val="18"/>
      <color indexed="8"/>
      <name val="Calibri"/>
      <family val="2"/>
    </font>
    <font>
      <b/>
      <sz val="36"/>
      <color indexed="8"/>
      <name val="Cambria"/>
      <family val="1"/>
    </font>
    <font>
      <b/>
      <sz val="11"/>
      <color indexed="8"/>
      <name val="Calibri"/>
      <family val="2"/>
    </font>
    <font>
      <b/>
      <sz val="24"/>
      <color indexed="8"/>
      <name val="Cambria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0" tint="-0.1499900072813034"/>
      <name val="Calibri"/>
      <family val="2"/>
    </font>
    <font>
      <b/>
      <sz val="36"/>
      <color theme="1"/>
      <name val="Cambria"/>
      <family val="1"/>
    </font>
    <font>
      <sz val="1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2" fillId="33" borderId="16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164" fontId="42" fillId="33" borderId="18" xfId="0" applyNumberFormat="1" applyFont="1" applyFill="1" applyBorder="1" applyAlignment="1">
      <alignment horizontal="center" vertical="center"/>
    </xf>
    <xf numFmtId="164" fontId="42" fillId="33" borderId="15" xfId="0" applyNumberFormat="1" applyFont="1" applyFill="1" applyBorder="1" applyAlignment="1">
      <alignment horizontal="center" vertical="center"/>
    </xf>
    <xf numFmtId="164" fontId="42" fillId="33" borderId="19" xfId="0" applyNumberFormat="1" applyFont="1" applyFill="1" applyBorder="1" applyAlignment="1">
      <alignment horizontal="center" vertical="center"/>
    </xf>
    <xf numFmtId="165" fontId="42" fillId="0" borderId="15" xfId="0" applyNumberFormat="1" applyFont="1" applyBorder="1" applyAlignment="1">
      <alignment horizontal="center" vertical="center"/>
    </xf>
    <xf numFmtId="165" fontId="42" fillId="0" borderId="17" xfId="0" applyNumberFormat="1" applyFont="1" applyBorder="1" applyAlignment="1">
      <alignment horizontal="center" vertical="center"/>
    </xf>
    <xf numFmtId="165" fontId="42" fillId="0" borderId="20" xfId="0" applyNumberFormat="1" applyFont="1" applyBorder="1" applyAlignment="1">
      <alignment horizontal="center" vertical="center"/>
    </xf>
    <xf numFmtId="165" fontId="42" fillId="0" borderId="21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5" fontId="42" fillId="0" borderId="18" xfId="0" applyNumberFormat="1" applyFont="1" applyBorder="1" applyAlignment="1">
      <alignment horizontal="center" vertical="center"/>
    </xf>
    <xf numFmtId="165" fontId="42" fillId="0" borderId="1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0" xfId="0" applyFont="1" applyAlignment="1">
      <alignment horizontal="right" indent="1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7" fillId="0" borderId="35" xfId="0" applyFont="1" applyFill="1" applyBorder="1" applyAlignment="1">
      <alignment horizontal="left" vertical="center" wrapText="1" indent="1"/>
    </xf>
    <xf numFmtId="0" fontId="47" fillId="0" borderId="36" xfId="0" applyFont="1" applyFill="1" applyBorder="1" applyAlignment="1">
      <alignment horizontal="left" vertical="center" wrapText="1" indent="1"/>
    </xf>
    <xf numFmtId="0" fontId="47" fillId="0" borderId="37" xfId="0" applyFont="1" applyFill="1" applyBorder="1" applyAlignment="1">
      <alignment horizontal="left" vertical="center" wrapText="1" indent="1"/>
    </xf>
    <xf numFmtId="0" fontId="47" fillId="0" borderId="38" xfId="0" applyFont="1" applyFill="1" applyBorder="1" applyAlignment="1">
      <alignment horizontal="left" vertical="center" wrapText="1" indent="1"/>
    </xf>
    <xf numFmtId="0" fontId="47" fillId="0" borderId="39" xfId="0" applyFont="1" applyFill="1" applyBorder="1" applyAlignment="1">
      <alignment horizontal="left" vertical="center" wrapText="1" indent="1"/>
    </xf>
    <xf numFmtId="0" fontId="47" fillId="0" borderId="40" xfId="0" applyFont="1" applyFill="1" applyBorder="1" applyAlignment="1">
      <alignment horizontal="left" vertical="center" wrapText="1" indent="1"/>
    </xf>
    <xf numFmtId="0" fontId="47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7" fillId="0" borderId="43" xfId="0" applyFont="1" applyFill="1" applyBorder="1" applyAlignment="1">
      <alignment horizontal="left" vertical="center" wrapText="1" indent="1"/>
    </xf>
    <xf numFmtId="0" fontId="47" fillId="0" borderId="44" xfId="0" applyFont="1" applyFill="1" applyBorder="1" applyAlignment="1">
      <alignment horizontal="left" vertical="center" wrapText="1" indent="1"/>
    </xf>
    <xf numFmtId="0" fontId="47" fillId="0" borderId="45" xfId="0" applyFont="1" applyFill="1" applyBorder="1" applyAlignment="1">
      <alignment horizontal="left" vertical="center" wrapText="1" indent="1"/>
    </xf>
    <xf numFmtId="0" fontId="47" fillId="0" borderId="2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2" fillId="0" borderId="46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47" fillId="0" borderId="39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8" fillId="0" borderId="5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9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4.00390625" style="35" customWidth="1"/>
    <col min="2" max="11" width="10.28125" style="0" customWidth="1"/>
    <col min="12" max="12" width="10.28125" style="34" customWidth="1"/>
    <col min="13" max="15" width="10.28125" style="0" customWidth="1"/>
  </cols>
  <sheetData>
    <row r="1" spans="2:11" ht="59.25" customHeight="1">
      <c r="B1" s="48"/>
      <c r="C1" s="48"/>
      <c r="D1" s="48"/>
      <c r="E1" s="48"/>
      <c r="F1" s="48"/>
      <c r="G1" s="48"/>
      <c r="H1" s="48"/>
      <c r="I1" s="48"/>
      <c r="J1" s="48"/>
      <c r="K1" s="48"/>
    </row>
    <row r="3" ht="15">
      <c r="B3" s="26" t="s">
        <v>31</v>
      </c>
    </row>
    <row r="4" ht="15">
      <c r="B4" s="26" t="s">
        <v>32</v>
      </c>
    </row>
    <row r="5" ht="15">
      <c r="B5" s="26" t="s">
        <v>33</v>
      </c>
    </row>
    <row r="6" ht="15">
      <c r="B6" s="26" t="s">
        <v>34</v>
      </c>
    </row>
    <row r="7" ht="15">
      <c r="B7" s="26" t="s">
        <v>35</v>
      </c>
    </row>
    <row r="8" ht="15">
      <c r="B8" s="26" t="s">
        <v>36</v>
      </c>
    </row>
    <row r="9" ht="15">
      <c r="B9" s="26" t="s">
        <v>37</v>
      </c>
    </row>
    <row r="10" ht="15">
      <c r="B10" s="26" t="s">
        <v>38</v>
      </c>
    </row>
    <row r="11" ht="15">
      <c r="B11" s="26" t="s">
        <v>39</v>
      </c>
    </row>
    <row r="12" ht="15">
      <c r="B12" s="26" t="s">
        <v>40</v>
      </c>
    </row>
    <row r="13" ht="15">
      <c r="B13" s="26" t="s">
        <v>41</v>
      </c>
    </row>
    <row r="14" ht="15">
      <c r="B14" s="26" t="s">
        <v>42</v>
      </c>
    </row>
    <row r="15" ht="15">
      <c r="B15" s="26" t="s">
        <v>43</v>
      </c>
    </row>
    <row r="16" ht="15">
      <c r="B16" s="26" t="s">
        <v>44</v>
      </c>
    </row>
    <row r="17" ht="15">
      <c r="B17" s="26" t="s">
        <v>45</v>
      </c>
    </row>
    <row r="18" ht="15">
      <c r="B18" s="26" t="s">
        <v>46</v>
      </c>
    </row>
    <row r="19" ht="15">
      <c r="B19" s="26" t="s">
        <v>47</v>
      </c>
    </row>
  </sheetData>
  <sheetProtection/>
  <mergeCells count="1">
    <mergeCell ref="B1:K1"/>
  </mergeCells>
  <printOptions horizontalCentered="1"/>
  <pageMargins left="0.31496062992125984" right="0.31496062992125984" top="0.35433070866141736" bottom="0.5511811023622047" header="0.31496062992125984" footer="0.31496062992125984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zoomScalePageLayoutView="0" workbookViewId="0" topLeftCell="A1">
      <selection activeCell="T13" sqref="T13"/>
    </sheetView>
  </sheetViews>
  <sheetFormatPr defaultColWidth="9.140625" defaultRowHeight="15"/>
  <cols>
    <col min="1" max="1" width="4.00390625" style="35" customWidth="1"/>
    <col min="2" max="12" width="10.28125" style="0" customWidth="1"/>
    <col min="13" max="13" width="10.28125" style="34" customWidth="1"/>
    <col min="14" max="15" width="10.28125" style="0" customWidth="1"/>
  </cols>
  <sheetData>
    <row r="1" spans="2:13" ht="36" customHeight="1">
      <c r="B1" s="72"/>
      <c r="C1" s="72"/>
      <c r="D1" s="72"/>
      <c r="E1" s="72"/>
      <c r="F1" s="72"/>
      <c r="G1" s="72"/>
      <c r="H1" s="72"/>
      <c r="I1" s="72"/>
      <c r="J1" s="72"/>
      <c r="K1" s="72"/>
      <c r="M1"/>
    </row>
    <row r="2" ht="15.75" thickBot="1">
      <c r="M2"/>
    </row>
    <row r="3" spans="2:13" ht="30" customHeight="1" thickBot="1">
      <c r="B3" s="24"/>
      <c r="C3" s="49" t="s">
        <v>0</v>
      </c>
      <c r="D3" s="50"/>
      <c r="E3" s="51"/>
      <c r="F3" s="1">
        <v>1</v>
      </c>
      <c r="G3" s="1">
        <v>2</v>
      </c>
      <c r="H3" s="1">
        <v>3</v>
      </c>
      <c r="I3" s="2">
        <v>4</v>
      </c>
      <c r="J3" s="2">
        <v>5</v>
      </c>
      <c r="K3" s="24" t="s">
        <v>1</v>
      </c>
      <c r="L3" s="1" t="s">
        <v>3</v>
      </c>
      <c r="M3" s="21" t="s">
        <v>2</v>
      </c>
    </row>
    <row r="4" spans="2:13" ht="24" customHeight="1">
      <c r="B4" s="52">
        <v>1</v>
      </c>
      <c r="C4" s="54" t="s">
        <v>12</v>
      </c>
      <c r="D4" s="55"/>
      <c r="E4" s="56"/>
      <c r="F4" s="9" t="s">
        <v>7</v>
      </c>
      <c r="G4" s="5" t="str">
        <f ca="1">INDIRECT(ADDRESS(23,6))&amp;":"&amp;INDIRECT(ADDRESS(23,7))</f>
        <v>13:4</v>
      </c>
      <c r="H4" s="5" t="str">
        <f ca="1">INDIRECT(ADDRESS(26,7))&amp;":"&amp;INDIRECT(ADDRESS(26,6))</f>
        <v>13:6</v>
      </c>
      <c r="I4" s="5" t="str">
        <f ca="1">INDIRECT(ADDRESS(30,6))&amp;":"&amp;INDIRECT(ADDRESS(30,7))</f>
        <v>0:13</v>
      </c>
      <c r="J4" s="20" t="str">
        <f ca="1">INDIRECT(ADDRESS(35,7))&amp;":"&amp;INDIRECT(ADDRESS(35,6))</f>
        <v>13:3</v>
      </c>
      <c r="K4" s="60">
        <f>IF(COUNT(F5:J5)=0,"",COUNTIF(F5:J5,"&gt;0")+0.5*COUNTIF(F5:J5,0))</f>
        <v>3</v>
      </c>
      <c r="L4" s="23"/>
      <c r="M4" s="62">
        <v>1</v>
      </c>
    </row>
    <row r="5" spans="2:13" ht="24" customHeight="1">
      <c r="B5" s="53"/>
      <c r="C5" s="57"/>
      <c r="D5" s="58"/>
      <c r="E5" s="59"/>
      <c r="F5" s="13" t="s">
        <v>7</v>
      </c>
      <c r="G5" s="16">
        <f ca="1">IF(LEN(INDIRECT(ADDRESS(ROW()-1,COLUMN())))=1,"",INDIRECT(ADDRESS(23,6))-INDIRECT(ADDRESS(23,7)))</f>
        <v>9</v>
      </c>
      <c r="H5" s="16">
        <f ca="1">IF(LEN(INDIRECT(ADDRESS(ROW()-1,COLUMN())))=1,"",INDIRECT(ADDRESS(26,7))-INDIRECT(ADDRESS(26,6)))</f>
        <v>7</v>
      </c>
      <c r="I5" s="16">
        <f ca="1">IF(LEN(INDIRECT(ADDRESS(ROW()-1,COLUMN())))=1,"",INDIRECT(ADDRESS(30,6))-INDIRECT(ADDRESS(30,7)))</f>
        <v>-13</v>
      </c>
      <c r="J5" s="17">
        <f ca="1">IF(LEN(INDIRECT(ADDRESS(ROW()-1,COLUMN())))=1,"",INDIRECT(ADDRESS(35,7))-INDIRECT(ADDRESS(35,6)))</f>
        <v>10</v>
      </c>
      <c r="K5" s="61"/>
      <c r="L5" s="16">
        <f>IF(COUNT(F5:J5)=0,"",SUM(F5:J5))</f>
        <v>13</v>
      </c>
      <c r="M5" s="63"/>
    </row>
    <row r="6" spans="2:13" ht="24" customHeight="1">
      <c r="B6" s="64">
        <v>2</v>
      </c>
      <c r="C6" s="57" t="s">
        <v>13</v>
      </c>
      <c r="D6" s="58"/>
      <c r="E6" s="59"/>
      <c r="F6" s="11" t="str">
        <f ca="1">INDIRECT(ADDRESS(23,7))&amp;":"&amp;INDIRECT(ADDRESS(23,6))</f>
        <v>4:13</v>
      </c>
      <c r="G6" s="7" t="s">
        <v>7</v>
      </c>
      <c r="H6" s="6" t="str">
        <f ca="1">INDIRECT(ADDRESS(31,6))&amp;":"&amp;INDIRECT(ADDRESS(31,7))</f>
        <v>4:13</v>
      </c>
      <c r="I6" s="6" t="str">
        <f ca="1">INDIRECT(ADDRESS(34,7))&amp;":"&amp;INDIRECT(ADDRESS(34,6))</f>
        <v>13:4</v>
      </c>
      <c r="J6" s="10" t="str">
        <f ca="1">INDIRECT(ADDRESS(18,6))&amp;":"&amp;INDIRECT(ADDRESS(18,7))</f>
        <v>13:3</v>
      </c>
      <c r="K6" s="61">
        <f>IF(COUNT(F7:J7)=0,"",COUNTIF(F7:J7,"&gt;0")+0.5*COUNTIF(F7:J7,0))</f>
        <v>2</v>
      </c>
      <c r="L6" s="16"/>
      <c r="M6" s="63">
        <v>3</v>
      </c>
    </row>
    <row r="7" spans="2:13" ht="24" customHeight="1">
      <c r="B7" s="53"/>
      <c r="C7" s="57"/>
      <c r="D7" s="58"/>
      <c r="E7" s="59"/>
      <c r="F7" s="22">
        <f ca="1">IF(LEN(INDIRECT(ADDRESS(ROW()-1,COLUMN())))=1,"",INDIRECT(ADDRESS(23,7))-INDIRECT(ADDRESS(23,6)))</f>
        <v>-9</v>
      </c>
      <c r="G7" s="14" t="s">
        <v>7</v>
      </c>
      <c r="H7" s="16">
        <f ca="1">IF(LEN(INDIRECT(ADDRESS(ROW()-1,COLUMN())))=1,"",INDIRECT(ADDRESS(31,6))-INDIRECT(ADDRESS(31,7)))</f>
        <v>-9</v>
      </c>
      <c r="I7" s="16">
        <f ca="1">IF(LEN(INDIRECT(ADDRESS(ROW()-1,COLUMN())))=1,"",INDIRECT(ADDRESS(34,7))-INDIRECT(ADDRESS(34,6)))</f>
        <v>9</v>
      </c>
      <c r="J7" s="17">
        <f ca="1">IF(LEN(INDIRECT(ADDRESS(ROW()-1,COLUMN())))=1,"",INDIRECT(ADDRESS(18,6))-INDIRECT(ADDRESS(18,7)))</f>
        <v>10</v>
      </c>
      <c r="K7" s="61"/>
      <c r="L7" s="16">
        <f>IF(COUNT(F7:J7)=0,"",SUM(F7:J7))</f>
        <v>1</v>
      </c>
      <c r="M7" s="63"/>
    </row>
    <row r="8" spans="2:13" ht="24" customHeight="1">
      <c r="B8" s="64">
        <v>3</v>
      </c>
      <c r="C8" s="57" t="s">
        <v>14</v>
      </c>
      <c r="D8" s="58"/>
      <c r="E8" s="59"/>
      <c r="F8" s="11" t="str">
        <f ca="1">INDIRECT(ADDRESS(26,6))&amp;":"&amp;INDIRECT(ADDRESS(26,7))</f>
        <v>6:13</v>
      </c>
      <c r="G8" s="6" t="str">
        <f ca="1">INDIRECT(ADDRESS(31,7))&amp;":"&amp;INDIRECT(ADDRESS(31,6))</f>
        <v>13:4</v>
      </c>
      <c r="H8" s="7" t="s">
        <v>7</v>
      </c>
      <c r="I8" s="6" t="str">
        <f ca="1">INDIRECT(ADDRESS(19,6))&amp;":"&amp;INDIRECT(ADDRESS(19,7))</f>
        <v>11:5</v>
      </c>
      <c r="J8" s="10" t="str">
        <f ca="1">INDIRECT(ADDRESS(22,7))&amp;":"&amp;INDIRECT(ADDRESS(22,6))</f>
        <v>13:7</v>
      </c>
      <c r="K8" s="61">
        <f>IF(COUNT(F9:J9)=0,"",COUNTIF(F9:J9,"&gt;0")+0.5*COUNTIF(F9:J9,0))</f>
        <v>3</v>
      </c>
      <c r="L8" s="16"/>
      <c r="M8" s="63">
        <v>2</v>
      </c>
    </row>
    <row r="9" spans="2:13" ht="24" customHeight="1">
      <c r="B9" s="53"/>
      <c r="C9" s="57"/>
      <c r="D9" s="58"/>
      <c r="E9" s="59"/>
      <c r="F9" s="22">
        <f ca="1">IF(LEN(INDIRECT(ADDRESS(ROW()-1,COLUMN())))=1,"",INDIRECT(ADDRESS(26,6))-INDIRECT(ADDRESS(26,7)))</f>
        <v>-7</v>
      </c>
      <c r="G9" s="16">
        <f ca="1">IF(LEN(INDIRECT(ADDRESS(ROW()-1,COLUMN())))=1,"",INDIRECT(ADDRESS(31,7))-INDIRECT(ADDRESS(31,6)))</f>
        <v>9</v>
      </c>
      <c r="H9" s="14" t="s">
        <v>7</v>
      </c>
      <c r="I9" s="16">
        <f ca="1">IF(LEN(INDIRECT(ADDRESS(ROW()-1,COLUMN())))=1,"",INDIRECT(ADDRESS(19,6))-INDIRECT(ADDRESS(19,7)))</f>
        <v>6</v>
      </c>
      <c r="J9" s="17">
        <f ca="1">IF(LEN(INDIRECT(ADDRESS(ROW()-1,COLUMN())))=1,"",INDIRECT(ADDRESS(22,7))-INDIRECT(ADDRESS(22,6)))</f>
        <v>6</v>
      </c>
      <c r="K9" s="61"/>
      <c r="L9" s="16">
        <f>IF(COUNT(F9:J9)=0,"",SUM(F9:J9))</f>
        <v>14</v>
      </c>
      <c r="M9" s="63"/>
    </row>
    <row r="10" spans="2:13" ht="24" customHeight="1">
      <c r="B10" s="64">
        <v>4</v>
      </c>
      <c r="C10" s="57" t="s">
        <v>15</v>
      </c>
      <c r="D10" s="58"/>
      <c r="E10" s="59"/>
      <c r="F10" s="11" t="str">
        <f ca="1">INDIRECT(ADDRESS(30,7))&amp;":"&amp;INDIRECT(ADDRESS(30,6))</f>
        <v>13:0</v>
      </c>
      <c r="G10" s="6" t="str">
        <f ca="1">INDIRECT(ADDRESS(34,6))&amp;":"&amp;INDIRECT(ADDRESS(34,7))</f>
        <v>4:13</v>
      </c>
      <c r="H10" s="6" t="str">
        <f ca="1">INDIRECT(ADDRESS(19,7))&amp;":"&amp;INDIRECT(ADDRESS(19,6))</f>
        <v>5:11</v>
      </c>
      <c r="I10" s="7" t="s">
        <v>7</v>
      </c>
      <c r="J10" s="10" t="str">
        <f ca="1">INDIRECT(ADDRESS(27,6))&amp;":"&amp;INDIRECT(ADDRESS(27,7))</f>
        <v>12:7</v>
      </c>
      <c r="K10" s="61">
        <f>IF(COUNT(F11:J11)=0,"",COUNTIF(F11:J11,"&gt;0")+0.5*COUNTIF(F11:J11,0))</f>
        <v>2</v>
      </c>
      <c r="L10" s="16"/>
      <c r="M10" s="63">
        <v>4</v>
      </c>
    </row>
    <row r="11" spans="2:13" ht="24" customHeight="1">
      <c r="B11" s="53"/>
      <c r="C11" s="57"/>
      <c r="D11" s="58"/>
      <c r="E11" s="59"/>
      <c r="F11" s="22">
        <f ca="1">IF(LEN(INDIRECT(ADDRESS(ROW()-1,COLUMN())))=1,"",INDIRECT(ADDRESS(30,7))-INDIRECT(ADDRESS(30,6)))</f>
        <v>13</v>
      </c>
      <c r="G11" s="16">
        <f ca="1">IF(LEN(INDIRECT(ADDRESS(ROW()-1,COLUMN())))=1,"",INDIRECT(ADDRESS(34,6))-INDIRECT(ADDRESS(34,7)))</f>
        <v>-9</v>
      </c>
      <c r="H11" s="16">
        <f ca="1">IF(LEN(INDIRECT(ADDRESS(ROW()-1,COLUMN())))=1,"",INDIRECT(ADDRESS(19,7))-INDIRECT(ADDRESS(19,6)))</f>
        <v>-6</v>
      </c>
      <c r="I11" s="14" t="s">
        <v>7</v>
      </c>
      <c r="J11" s="17">
        <f ca="1">IF(LEN(INDIRECT(ADDRESS(ROW()-1,COLUMN())))=1,"",INDIRECT(ADDRESS(27,6))-INDIRECT(ADDRESS(27,7)))</f>
        <v>5</v>
      </c>
      <c r="K11" s="61"/>
      <c r="L11" s="16">
        <f>IF(COUNT(F11:J11)=0,"",SUM(F11:J11))</f>
        <v>3</v>
      </c>
      <c r="M11" s="63"/>
    </row>
    <row r="12" spans="2:13" ht="24" customHeight="1">
      <c r="B12" s="64">
        <v>5</v>
      </c>
      <c r="C12" s="57" t="s">
        <v>16</v>
      </c>
      <c r="D12" s="58"/>
      <c r="E12" s="59"/>
      <c r="F12" s="11" t="str">
        <f ca="1">INDIRECT(ADDRESS(35,6))&amp;":"&amp;INDIRECT(ADDRESS(35,7))</f>
        <v>3:13</v>
      </c>
      <c r="G12" s="6" t="str">
        <f ca="1">INDIRECT(ADDRESS(18,7))&amp;":"&amp;INDIRECT(ADDRESS(18,6))</f>
        <v>3:13</v>
      </c>
      <c r="H12" s="6" t="str">
        <f ca="1">INDIRECT(ADDRESS(22,6))&amp;":"&amp;INDIRECT(ADDRESS(22,7))</f>
        <v>7:13</v>
      </c>
      <c r="I12" s="6" t="str">
        <f ca="1">INDIRECT(ADDRESS(27,7))&amp;":"&amp;INDIRECT(ADDRESS(27,6))</f>
        <v>7:12</v>
      </c>
      <c r="J12" s="12" t="s">
        <v>7</v>
      </c>
      <c r="K12" s="61">
        <f>IF(COUNT(F13:J13)=0,"",COUNTIF(F13:J13,"&gt;0")+0.5*COUNTIF(F13:J13,0))</f>
        <v>0</v>
      </c>
      <c r="L12" s="16"/>
      <c r="M12" s="63">
        <v>5</v>
      </c>
    </row>
    <row r="13" spans="2:13" ht="24" customHeight="1" thickBot="1">
      <c r="B13" s="65"/>
      <c r="C13" s="66"/>
      <c r="D13" s="67"/>
      <c r="E13" s="68"/>
      <c r="F13" s="19">
        <f ca="1">IF(LEN(INDIRECT(ADDRESS(ROW()-1,COLUMN())))=1,"",INDIRECT(ADDRESS(35,6))-INDIRECT(ADDRESS(35,7)))</f>
        <v>-10</v>
      </c>
      <c r="G13" s="18">
        <f ca="1">IF(LEN(INDIRECT(ADDRESS(ROW()-1,COLUMN())))=1,"",INDIRECT(ADDRESS(18,7))-INDIRECT(ADDRESS(18,6)))</f>
        <v>-10</v>
      </c>
      <c r="H13" s="18">
        <f ca="1">IF(LEN(INDIRECT(ADDRESS(ROW()-1,COLUMN())))=1,"",INDIRECT(ADDRESS(22,6))-INDIRECT(ADDRESS(22,7)))</f>
        <v>-6</v>
      </c>
      <c r="I13" s="18">
        <f ca="1">IF(LEN(INDIRECT(ADDRESS(ROW()-1,COLUMN())))=1,"",INDIRECT(ADDRESS(27,7))-INDIRECT(ADDRESS(27,6)))</f>
        <v>-5</v>
      </c>
      <c r="J13" s="15" t="s">
        <v>7</v>
      </c>
      <c r="K13" s="69"/>
      <c r="L13" s="18">
        <f>IF(COUNT(F13:J13)=0,"",SUM(F13:J13))</f>
        <v>-31</v>
      </c>
      <c r="M13" s="70"/>
    </row>
    <row r="14" ht="15">
      <c r="M14"/>
    </row>
    <row r="15" ht="15">
      <c r="M15"/>
    </row>
    <row r="16" ht="15">
      <c r="M16"/>
    </row>
    <row r="17" spans="1:13" s="38" customFormat="1" ht="30" customHeight="1" thickBot="1">
      <c r="A17" s="37"/>
      <c r="B17" s="71" t="s">
        <v>4</v>
      </c>
      <c r="C17" s="71"/>
      <c r="D17" s="71"/>
      <c r="E17" s="71"/>
      <c r="F17" s="71"/>
      <c r="G17" s="71"/>
      <c r="H17" s="71"/>
      <c r="I17" s="71"/>
      <c r="J17" s="71"/>
      <c r="K17" s="71"/>
      <c r="M17" s="44"/>
    </row>
    <row r="18" spans="1:13" s="38" customFormat="1" ht="30" customHeight="1" thickBot="1">
      <c r="A18" s="37"/>
      <c r="B18" s="42">
        <v>2</v>
      </c>
      <c r="C18" s="74" t="str">
        <f ca="1">IF(ISBLANK(INDIRECT(ADDRESS(B18*2+2,3))),"",INDIRECT(ADDRESS(B18*2+2,3)))</f>
        <v>Монплезир</v>
      </c>
      <c r="D18" s="74"/>
      <c r="E18" s="75"/>
      <c r="F18" s="39">
        <v>13</v>
      </c>
      <c r="G18" s="40">
        <v>3</v>
      </c>
      <c r="H18" s="73" t="str">
        <f ca="1">IF(ISBLANK(INDIRECT(ADDRESS(K18*2+2,3))),"",INDIRECT(ADDRESS(K18*2+2,3)))</f>
        <v>Ахмат сила</v>
      </c>
      <c r="I18" s="74"/>
      <c r="J18" s="74"/>
      <c r="K18" s="42">
        <v>5</v>
      </c>
      <c r="L18" s="41" t="s">
        <v>11</v>
      </c>
      <c r="M18" s="36">
        <v>7</v>
      </c>
    </row>
    <row r="19" spans="1:13" s="38" customFormat="1" ht="30" customHeight="1" thickBot="1">
      <c r="A19" s="37"/>
      <c r="B19" s="42">
        <v>3</v>
      </c>
      <c r="C19" s="74" t="str">
        <f ca="1">IF(ISBLANK(INDIRECT(ADDRESS(B19*2+2,3))),"",INDIRECT(ADDRESS(B19*2+2,3)))</f>
        <v>Волков</v>
      </c>
      <c r="D19" s="74"/>
      <c r="E19" s="75"/>
      <c r="F19" s="39">
        <v>11</v>
      </c>
      <c r="G19" s="40">
        <v>5</v>
      </c>
      <c r="H19" s="73" t="str">
        <f ca="1">IF(ISBLANK(INDIRECT(ADDRESS(K19*2+2,3))),"",INDIRECT(ADDRESS(K19*2+2,3)))</f>
        <v>МАК</v>
      </c>
      <c r="I19" s="74"/>
      <c r="J19" s="74"/>
      <c r="K19" s="42">
        <v>4</v>
      </c>
      <c r="L19" s="41" t="s">
        <v>11</v>
      </c>
      <c r="M19" s="36">
        <v>8</v>
      </c>
    </row>
    <row r="20" spans="1:13" s="38" customFormat="1" ht="30" customHeight="1">
      <c r="A20" s="37"/>
      <c r="M20" s="43"/>
    </row>
    <row r="21" spans="1:13" s="38" customFormat="1" ht="30" customHeight="1" thickBot="1">
      <c r="A21" s="37"/>
      <c r="B21" s="71" t="s">
        <v>5</v>
      </c>
      <c r="C21" s="71"/>
      <c r="D21" s="71"/>
      <c r="E21" s="71"/>
      <c r="F21" s="71"/>
      <c r="G21" s="71"/>
      <c r="H21" s="71"/>
      <c r="I21" s="71"/>
      <c r="J21" s="71"/>
      <c r="K21" s="71"/>
      <c r="M21" s="43"/>
    </row>
    <row r="22" spans="1:13" s="38" customFormat="1" ht="30" customHeight="1" thickBot="1">
      <c r="A22" s="37"/>
      <c r="B22" s="42">
        <v>5</v>
      </c>
      <c r="C22" s="74" t="str">
        <f ca="1">IF(ISBLANK(INDIRECT(ADDRESS(B22*2+2,3))),"",INDIRECT(ADDRESS(B22*2+2,3)))</f>
        <v>Ахмат сила</v>
      </c>
      <c r="D22" s="74"/>
      <c r="E22" s="75"/>
      <c r="F22" s="39">
        <v>7</v>
      </c>
      <c r="G22" s="40">
        <v>13</v>
      </c>
      <c r="H22" s="73" t="str">
        <f ca="1">IF(ISBLANK(INDIRECT(ADDRESS(K22*2+2,3))),"",INDIRECT(ADDRESS(K22*2+2,3)))</f>
        <v>Волков</v>
      </c>
      <c r="I22" s="74"/>
      <c r="J22" s="74"/>
      <c r="K22" s="42">
        <v>3</v>
      </c>
      <c r="L22" s="41" t="s">
        <v>11</v>
      </c>
      <c r="M22" s="36">
        <v>2</v>
      </c>
    </row>
    <row r="23" spans="1:13" s="38" customFormat="1" ht="30" customHeight="1" thickBot="1">
      <c r="A23" s="37"/>
      <c r="B23" s="42">
        <v>1</v>
      </c>
      <c r="C23" s="74" t="str">
        <f ca="1">IF(ISBLANK(INDIRECT(ADDRESS(B23*2+2,3))),"",INDIRECT(ADDRESS(B23*2+2,3)))</f>
        <v>Дебют</v>
      </c>
      <c r="D23" s="74"/>
      <c r="E23" s="75"/>
      <c r="F23" s="39">
        <v>13</v>
      </c>
      <c r="G23" s="40">
        <v>4</v>
      </c>
      <c r="H23" s="73" t="str">
        <f ca="1">IF(ISBLANK(INDIRECT(ADDRESS(K23*2+2,3))),"",INDIRECT(ADDRESS(K23*2+2,3)))</f>
        <v>Монплезир</v>
      </c>
      <c r="I23" s="74"/>
      <c r="J23" s="74"/>
      <c r="K23" s="42">
        <v>2</v>
      </c>
      <c r="L23" s="41" t="s">
        <v>11</v>
      </c>
      <c r="M23" s="36">
        <v>3</v>
      </c>
    </row>
    <row r="24" spans="1:13" s="38" customFormat="1" ht="30" customHeight="1">
      <c r="A24" s="37"/>
      <c r="M24" s="43"/>
    </row>
    <row r="25" spans="1:13" s="38" customFormat="1" ht="30" customHeight="1" thickBot="1">
      <c r="A25" s="37"/>
      <c r="B25" s="71" t="s">
        <v>6</v>
      </c>
      <c r="C25" s="71"/>
      <c r="D25" s="71"/>
      <c r="E25" s="71"/>
      <c r="F25" s="71"/>
      <c r="G25" s="71"/>
      <c r="H25" s="71"/>
      <c r="I25" s="71"/>
      <c r="J25" s="71"/>
      <c r="K25" s="71"/>
      <c r="M25" s="43"/>
    </row>
    <row r="26" spans="1:13" s="38" customFormat="1" ht="30" customHeight="1" thickBot="1">
      <c r="A26" s="37"/>
      <c r="B26" s="42">
        <v>3</v>
      </c>
      <c r="C26" s="74" t="str">
        <f ca="1">IF(ISBLANK(INDIRECT(ADDRESS(B26*2+2,3))),"",INDIRECT(ADDRESS(B26*2+2,3)))</f>
        <v>Волков</v>
      </c>
      <c r="D26" s="74"/>
      <c r="E26" s="75"/>
      <c r="F26" s="39">
        <v>6</v>
      </c>
      <c r="G26" s="40">
        <v>13</v>
      </c>
      <c r="H26" s="73" t="str">
        <f ca="1">IF(ISBLANK(INDIRECT(ADDRESS(K26*2+2,3))),"",INDIRECT(ADDRESS(K26*2+2,3)))</f>
        <v>Дебют</v>
      </c>
      <c r="I26" s="74"/>
      <c r="J26" s="74"/>
      <c r="K26" s="42">
        <v>1</v>
      </c>
      <c r="L26" s="41" t="s">
        <v>11</v>
      </c>
      <c r="M26" s="36">
        <v>5</v>
      </c>
    </row>
    <row r="27" spans="1:13" s="38" customFormat="1" ht="30" customHeight="1" thickBot="1">
      <c r="A27" s="37"/>
      <c r="B27" s="42">
        <v>4</v>
      </c>
      <c r="C27" s="74" t="str">
        <f ca="1">IF(ISBLANK(INDIRECT(ADDRESS(B27*2+2,3))),"",INDIRECT(ADDRESS(B27*2+2,3)))</f>
        <v>МАК</v>
      </c>
      <c r="D27" s="74"/>
      <c r="E27" s="75"/>
      <c r="F27" s="39">
        <v>12</v>
      </c>
      <c r="G27" s="40">
        <v>7</v>
      </c>
      <c r="H27" s="73" t="str">
        <f ca="1">IF(ISBLANK(INDIRECT(ADDRESS(K27*2+2,3))),"",INDIRECT(ADDRESS(K27*2+2,3)))</f>
        <v>Ахмат сила</v>
      </c>
      <c r="I27" s="74"/>
      <c r="J27" s="74"/>
      <c r="K27" s="42">
        <v>5</v>
      </c>
      <c r="L27" s="41" t="s">
        <v>11</v>
      </c>
      <c r="M27" s="36">
        <v>6</v>
      </c>
    </row>
    <row r="28" spans="1:13" s="38" customFormat="1" ht="30" customHeight="1">
      <c r="A28" s="37"/>
      <c r="M28" s="43"/>
    </row>
    <row r="29" spans="1:13" s="38" customFormat="1" ht="30" customHeight="1" thickBot="1">
      <c r="A29" s="37"/>
      <c r="B29" s="71" t="s">
        <v>8</v>
      </c>
      <c r="C29" s="71"/>
      <c r="D29" s="71"/>
      <c r="E29" s="71"/>
      <c r="F29" s="71"/>
      <c r="G29" s="71"/>
      <c r="H29" s="71"/>
      <c r="I29" s="71"/>
      <c r="J29" s="71"/>
      <c r="K29" s="71"/>
      <c r="M29" s="43"/>
    </row>
    <row r="30" spans="1:13" s="38" customFormat="1" ht="30" customHeight="1" thickBot="1">
      <c r="A30" s="37"/>
      <c r="B30" s="42">
        <v>1</v>
      </c>
      <c r="C30" s="74" t="str">
        <f ca="1">IF(ISBLANK(INDIRECT(ADDRESS(B30*2+2,3))),"",INDIRECT(ADDRESS(B30*2+2,3)))</f>
        <v>Дебют</v>
      </c>
      <c r="D30" s="74"/>
      <c r="E30" s="75"/>
      <c r="F30" s="39">
        <v>0</v>
      </c>
      <c r="G30" s="40">
        <v>13</v>
      </c>
      <c r="H30" s="73" t="str">
        <f ca="1">IF(ISBLANK(INDIRECT(ADDRESS(K30*2+2,3))),"",INDIRECT(ADDRESS(K30*2+2,3)))</f>
        <v>МАК</v>
      </c>
      <c r="I30" s="74"/>
      <c r="J30" s="74"/>
      <c r="K30" s="42">
        <v>4</v>
      </c>
      <c r="L30" s="41" t="s">
        <v>11</v>
      </c>
      <c r="M30" s="36">
        <v>8</v>
      </c>
    </row>
    <row r="31" spans="1:13" s="38" customFormat="1" ht="30" customHeight="1" thickBot="1">
      <c r="A31" s="37"/>
      <c r="B31" s="42">
        <v>2</v>
      </c>
      <c r="C31" s="74" t="str">
        <f ca="1">IF(ISBLANK(INDIRECT(ADDRESS(B31*2+2,3))),"",INDIRECT(ADDRESS(B31*2+2,3)))</f>
        <v>Монплезир</v>
      </c>
      <c r="D31" s="74"/>
      <c r="E31" s="75"/>
      <c r="F31" s="39">
        <v>4</v>
      </c>
      <c r="G31" s="40">
        <v>13</v>
      </c>
      <c r="H31" s="73" t="str">
        <f ca="1">IF(ISBLANK(INDIRECT(ADDRESS(K31*2+2,3))),"",INDIRECT(ADDRESS(K31*2+2,3)))</f>
        <v>Волков</v>
      </c>
      <c r="I31" s="74"/>
      <c r="J31" s="74"/>
      <c r="K31" s="42">
        <v>3</v>
      </c>
      <c r="L31" s="41" t="s">
        <v>11</v>
      </c>
      <c r="M31" s="36">
        <v>1</v>
      </c>
    </row>
    <row r="32" spans="1:13" s="38" customFormat="1" ht="30" customHeight="1">
      <c r="A32" s="37"/>
      <c r="M32" s="43"/>
    </row>
    <row r="33" spans="1:13" s="38" customFormat="1" ht="30" customHeight="1" thickBot="1">
      <c r="A33" s="37"/>
      <c r="B33" s="71" t="s">
        <v>9</v>
      </c>
      <c r="C33" s="71"/>
      <c r="D33" s="71"/>
      <c r="E33" s="71"/>
      <c r="F33" s="71"/>
      <c r="G33" s="71"/>
      <c r="H33" s="71"/>
      <c r="I33" s="71"/>
      <c r="J33" s="71"/>
      <c r="K33" s="71"/>
      <c r="M33" s="43"/>
    </row>
    <row r="34" spans="1:13" s="38" customFormat="1" ht="30" customHeight="1" thickBot="1">
      <c r="A34" s="37"/>
      <c r="B34" s="42">
        <v>4</v>
      </c>
      <c r="C34" s="74" t="str">
        <f ca="1">IF(ISBLANK(INDIRECT(ADDRESS(B34*2+2,3))),"",INDIRECT(ADDRESS(B34*2+2,3)))</f>
        <v>МАК</v>
      </c>
      <c r="D34" s="74"/>
      <c r="E34" s="75"/>
      <c r="F34" s="39">
        <v>4</v>
      </c>
      <c r="G34" s="40">
        <v>13</v>
      </c>
      <c r="H34" s="73" t="str">
        <f ca="1">IF(ISBLANK(INDIRECT(ADDRESS(K34*2+2,3))),"",INDIRECT(ADDRESS(K34*2+2,3)))</f>
        <v>Монплезир</v>
      </c>
      <c r="I34" s="74"/>
      <c r="J34" s="74"/>
      <c r="K34" s="42">
        <v>2</v>
      </c>
      <c r="L34" s="41" t="s">
        <v>11</v>
      </c>
      <c r="M34" s="36">
        <v>3</v>
      </c>
    </row>
    <row r="35" spans="1:13" s="38" customFormat="1" ht="30" customHeight="1" thickBot="1">
      <c r="A35" s="37"/>
      <c r="B35" s="42">
        <v>5</v>
      </c>
      <c r="C35" s="74" t="str">
        <f ca="1">IF(ISBLANK(INDIRECT(ADDRESS(B35*2+2,3))),"",INDIRECT(ADDRESS(B35*2+2,3)))</f>
        <v>Ахмат сила</v>
      </c>
      <c r="D35" s="74"/>
      <c r="E35" s="75"/>
      <c r="F35" s="39">
        <v>3</v>
      </c>
      <c r="G35" s="40">
        <v>13</v>
      </c>
      <c r="H35" s="73" t="str">
        <f ca="1">IF(ISBLANK(INDIRECT(ADDRESS(K35*2+2,3))),"",INDIRECT(ADDRESS(K35*2+2,3)))</f>
        <v>Дебют</v>
      </c>
      <c r="I35" s="74"/>
      <c r="J35" s="74"/>
      <c r="K35" s="42">
        <v>1</v>
      </c>
      <c r="L35" s="41" t="s">
        <v>11</v>
      </c>
      <c r="M35" s="36">
        <v>4</v>
      </c>
    </row>
  </sheetData>
  <sheetProtection/>
  <mergeCells count="47">
    <mergeCell ref="C18:E18"/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  <mergeCell ref="C23:E23"/>
    <mergeCell ref="H23:J23"/>
    <mergeCell ref="B25:K25"/>
    <mergeCell ref="C26:E26"/>
    <mergeCell ref="H26:J26"/>
    <mergeCell ref="C27:E27"/>
    <mergeCell ref="H27:J27"/>
    <mergeCell ref="C12:E13"/>
    <mergeCell ref="K12:K13"/>
    <mergeCell ref="M12:M13"/>
    <mergeCell ref="B17:K17"/>
    <mergeCell ref="B29:K29"/>
    <mergeCell ref="C19:E19"/>
    <mergeCell ref="H19:J19"/>
    <mergeCell ref="B21:K21"/>
    <mergeCell ref="C22:E22"/>
    <mergeCell ref="H22:J22"/>
    <mergeCell ref="M8:M9"/>
    <mergeCell ref="B10:B11"/>
    <mergeCell ref="C10:E11"/>
    <mergeCell ref="K10:K11"/>
    <mergeCell ref="M10:M11"/>
    <mergeCell ref="H18:J18"/>
    <mergeCell ref="B8:B9"/>
    <mergeCell ref="C8:E9"/>
    <mergeCell ref="K8:K9"/>
    <mergeCell ref="B12:B13"/>
    <mergeCell ref="B1:K1"/>
    <mergeCell ref="B6:B7"/>
    <mergeCell ref="C6:E7"/>
    <mergeCell ref="K6:K7"/>
    <mergeCell ref="M6:M7"/>
    <mergeCell ref="C3:E3"/>
    <mergeCell ref="B4:B5"/>
    <mergeCell ref="C4:E5"/>
    <mergeCell ref="K4:K5"/>
    <mergeCell ref="M4:M5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6">
      <selection activeCell="N14" sqref="N14:N15"/>
    </sheetView>
  </sheetViews>
  <sheetFormatPr defaultColWidth="9.140625" defaultRowHeight="15"/>
  <cols>
    <col min="1" max="1" width="4.00390625" style="47" customWidth="1"/>
    <col min="2" max="12" width="10.28125" style="0" customWidth="1"/>
    <col min="13" max="13" width="10.28125" style="33" customWidth="1"/>
    <col min="14" max="15" width="10.28125" style="0" customWidth="1"/>
  </cols>
  <sheetData>
    <row r="1" spans="2:13" ht="38.25" customHeight="1">
      <c r="B1" s="72"/>
      <c r="C1" s="72"/>
      <c r="D1" s="72"/>
      <c r="E1" s="72"/>
      <c r="F1" s="72"/>
      <c r="G1" s="72"/>
      <c r="H1" s="72"/>
      <c r="I1" s="72"/>
      <c r="J1" s="72"/>
      <c r="K1" s="72"/>
      <c r="M1"/>
    </row>
    <row r="2" ht="15.75" thickBot="1">
      <c r="M2"/>
    </row>
    <row r="3" spans="2:14" ht="30" customHeight="1" thickBot="1">
      <c r="B3" s="46"/>
      <c r="C3" s="49" t="s">
        <v>0</v>
      </c>
      <c r="D3" s="50"/>
      <c r="E3" s="51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52">
        <v>1</v>
      </c>
      <c r="C4" s="54" t="s">
        <v>17</v>
      </c>
      <c r="D4" s="55"/>
      <c r="E4" s="56"/>
      <c r="F4" s="9" t="s">
        <v>7</v>
      </c>
      <c r="G4" s="5" t="str">
        <f ca="1">INDIRECT(ADDRESS(27,6))&amp;":"&amp;INDIRECT(ADDRESS(27,7))</f>
        <v>3:13</v>
      </c>
      <c r="H4" s="5" t="str">
        <f ca="1">INDIRECT(ADDRESS(31,7))&amp;":"&amp;INDIRECT(ADDRESS(31,6))</f>
        <v>13:0</v>
      </c>
      <c r="I4" s="5" t="str">
        <f ca="1">INDIRECT(ADDRESS(36,6))&amp;":"&amp;INDIRECT(ADDRESS(36,7))</f>
        <v>13:7</v>
      </c>
      <c r="J4" s="5" t="str">
        <f ca="1">INDIRECT(ADDRESS(42,7))&amp;":"&amp;INDIRECT(ADDRESS(42,6))</f>
        <v>13:8</v>
      </c>
      <c r="K4" s="20" t="str">
        <f ca="1">INDIRECT(ADDRESS(20,6))&amp;":"&amp;INDIRECT(ADDRESS(20,7))</f>
        <v>13:6</v>
      </c>
      <c r="L4" s="79">
        <f>IF(COUNT(F5:K5)=0,"",COUNTIF(F5:K5,"&gt;0")+0.5*COUNTIF(F5:K5,0))</f>
        <v>4</v>
      </c>
      <c r="M4" s="23"/>
      <c r="N4" s="80">
        <v>2</v>
      </c>
    </row>
    <row r="5" spans="2:14" ht="24" customHeight="1">
      <c r="B5" s="53"/>
      <c r="C5" s="57"/>
      <c r="D5" s="58"/>
      <c r="E5" s="59"/>
      <c r="F5" s="13" t="s">
        <v>7</v>
      </c>
      <c r="G5" s="16">
        <f ca="1">IF(LEN(INDIRECT(ADDRESS(ROW()-1,COLUMN())))=1,"",INDIRECT(ADDRESS(27,6))-INDIRECT(ADDRESS(27,7)))</f>
        <v>-10</v>
      </c>
      <c r="H5" s="16">
        <f ca="1">IF(LEN(INDIRECT(ADDRESS(ROW()-1,COLUMN())))=1,"",INDIRECT(ADDRESS(31,7))-INDIRECT(ADDRESS(31,6)))</f>
        <v>13</v>
      </c>
      <c r="I5" s="16">
        <f ca="1">IF(LEN(INDIRECT(ADDRESS(ROW()-1,COLUMN())))=1,"",INDIRECT(ADDRESS(36,6))-INDIRECT(ADDRESS(36,7)))</f>
        <v>6</v>
      </c>
      <c r="J5" s="16">
        <f ca="1">IF(LEN(INDIRECT(ADDRESS(ROW()-1,COLUMN())))=1,"",INDIRECT(ADDRESS(42,7))-INDIRECT(ADDRESS(42,6)))</f>
        <v>5</v>
      </c>
      <c r="K5" s="17">
        <f ca="1">IF(LEN(INDIRECT(ADDRESS(ROW()-1,COLUMN())))=1,"",INDIRECT(ADDRESS(20,6))-INDIRECT(ADDRESS(20,7)))</f>
        <v>7</v>
      </c>
      <c r="L5" s="76"/>
      <c r="M5" s="16">
        <f>IF(COUNT(F5:K5)=0,"",SUM(F5:K5))</f>
        <v>21</v>
      </c>
      <c r="N5" s="78"/>
    </row>
    <row r="6" spans="2:14" ht="24" customHeight="1">
      <c r="B6" s="64">
        <v>2</v>
      </c>
      <c r="C6" s="57" t="s">
        <v>18</v>
      </c>
      <c r="D6" s="58"/>
      <c r="E6" s="59"/>
      <c r="F6" s="11" t="str">
        <f ca="1">INDIRECT(ADDRESS(27,7))&amp;":"&amp;INDIRECT(ADDRESS(27,6))</f>
        <v>13:3</v>
      </c>
      <c r="G6" s="7" t="s">
        <v>7</v>
      </c>
      <c r="H6" s="6" t="str">
        <f ca="1">INDIRECT(ADDRESS(37,6))&amp;":"&amp;INDIRECT(ADDRESS(37,7))</f>
        <v>13:7</v>
      </c>
      <c r="I6" s="6" t="str">
        <f ca="1">INDIRECT(ADDRESS(41,7))&amp;":"&amp;INDIRECT(ADDRESS(41,6))</f>
        <v>10:8</v>
      </c>
      <c r="J6" s="6" t="str">
        <f ca="1">INDIRECT(ADDRESS(21,6))&amp;":"&amp;INDIRECT(ADDRESS(21,7))</f>
        <v>9:7</v>
      </c>
      <c r="K6" s="10" t="str">
        <f ca="1">INDIRECT(ADDRESS(30,6))&amp;":"&amp;INDIRECT(ADDRESS(30,7))</f>
        <v>10:9</v>
      </c>
      <c r="L6" s="76">
        <f>IF(COUNT(F7:K7)=0,"",COUNTIF(F7:K7,"&gt;0")+0.5*COUNTIF(F7:K7,0))</f>
        <v>5</v>
      </c>
      <c r="M6" s="16"/>
      <c r="N6" s="77">
        <v>1</v>
      </c>
    </row>
    <row r="7" spans="2:14" ht="24" customHeight="1">
      <c r="B7" s="53"/>
      <c r="C7" s="57"/>
      <c r="D7" s="58"/>
      <c r="E7" s="59"/>
      <c r="F7" s="22">
        <f ca="1">IF(LEN(INDIRECT(ADDRESS(ROW()-1,COLUMN())))=1,"",INDIRECT(ADDRESS(27,7))-INDIRECT(ADDRESS(27,6)))</f>
        <v>10</v>
      </c>
      <c r="G7" s="14" t="s">
        <v>7</v>
      </c>
      <c r="H7" s="16">
        <f ca="1">IF(LEN(INDIRECT(ADDRESS(ROW()-1,COLUMN())))=1,"",INDIRECT(ADDRESS(37,6))-INDIRECT(ADDRESS(37,7)))</f>
        <v>6</v>
      </c>
      <c r="I7" s="16">
        <f ca="1">IF(LEN(INDIRECT(ADDRESS(ROW()-1,COLUMN())))=1,"",INDIRECT(ADDRESS(41,7))-INDIRECT(ADDRESS(41,6)))</f>
        <v>2</v>
      </c>
      <c r="J7" s="16">
        <f ca="1">IF(LEN(INDIRECT(ADDRESS(ROW()-1,COLUMN())))=1,"",INDIRECT(ADDRESS(21,6))-INDIRECT(ADDRESS(21,7)))</f>
        <v>2</v>
      </c>
      <c r="K7" s="17">
        <f ca="1">IF(LEN(INDIRECT(ADDRESS(ROW()-1,COLUMN())))=1,"",INDIRECT(ADDRESS(30,6))-INDIRECT(ADDRESS(30,7)))</f>
        <v>1</v>
      </c>
      <c r="L7" s="76"/>
      <c r="M7" s="16">
        <f>IF(COUNT(F7:K7)=0,"",SUM(F7:K7))</f>
        <v>21</v>
      </c>
      <c r="N7" s="78"/>
    </row>
    <row r="8" spans="2:14" ht="24" customHeight="1">
      <c r="B8" s="64">
        <v>3</v>
      </c>
      <c r="C8" s="57" t="s">
        <v>22</v>
      </c>
      <c r="D8" s="58"/>
      <c r="E8" s="59"/>
      <c r="F8" s="11" t="str">
        <f ca="1">INDIRECT(ADDRESS(31,6))&amp;":"&amp;INDIRECT(ADDRESS(31,7))</f>
        <v>0:13</v>
      </c>
      <c r="G8" s="6" t="str">
        <f ca="1">INDIRECT(ADDRESS(37,7))&amp;":"&amp;INDIRECT(ADDRESS(37,6))</f>
        <v>7:13</v>
      </c>
      <c r="H8" s="7" t="s">
        <v>7</v>
      </c>
      <c r="I8" s="6" t="str">
        <f ca="1">INDIRECT(ADDRESS(22,6))&amp;":"&amp;INDIRECT(ADDRESS(22,7))</f>
        <v>8:12</v>
      </c>
      <c r="J8" s="6" t="str">
        <f ca="1">INDIRECT(ADDRESS(26,7))&amp;":"&amp;INDIRECT(ADDRESS(26,6))</f>
        <v>6:13</v>
      </c>
      <c r="K8" s="10" t="str">
        <f ca="1">INDIRECT(ADDRESS(40,6))&amp;":"&amp;INDIRECT(ADDRESS(40,7))</f>
        <v>10:8</v>
      </c>
      <c r="L8" s="76">
        <f>IF(COUNT(F9:K9)=0,"",COUNTIF(F9:K9,"&gt;0")+0.5*COUNTIF(F9:K9,0))</f>
        <v>1</v>
      </c>
      <c r="M8" s="16"/>
      <c r="N8" s="77">
        <v>5</v>
      </c>
    </row>
    <row r="9" spans="2:14" ht="24" customHeight="1">
      <c r="B9" s="53"/>
      <c r="C9" s="57"/>
      <c r="D9" s="58"/>
      <c r="E9" s="59"/>
      <c r="F9" s="22">
        <f ca="1">IF(LEN(INDIRECT(ADDRESS(ROW()-1,COLUMN())))=1,"",INDIRECT(ADDRESS(31,6))-INDIRECT(ADDRESS(31,7)))</f>
        <v>-13</v>
      </c>
      <c r="G9" s="16">
        <f ca="1">IF(LEN(INDIRECT(ADDRESS(ROW()-1,COLUMN())))=1,"",INDIRECT(ADDRESS(37,7))-INDIRECT(ADDRESS(37,6)))</f>
        <v>-6</v>
      </c>
      <c r="H9" s="14" t="s">
        <v>7</v>
      </c>
      <c r="I9" s="16">
        <f ca="1">IF(LEN(INDIRECT(ADDRESS(ROW()-1,COLUMN())))=1,"",INDIRECT(ADDRESS(22,6))-INDIRECT(ADDRESS(22,7)))</f>
        <v>-4</v>
      </c>
      <c r="J9" s="16">
        <f ca="1">IF(LEN(INDIRECT(ADDRESS(ROW()-1,COLUMN())))=1,"",INDIRECT(ADDRESS(26,7))-INDIRECT(ADDRESS(26,6)))</f>
        <v>-7</v>
      </c>
      <c r="K9" s="17">
        <f ca="1">IF(LEN(INDIRECT(ADDRESS(ROW()-1,COLUMN())))=1,"",INDIRECT(ADDRESS(40,6))-INDIRECT(ADDRESS(40,7)))</f>
        <v>2</v>
      </c>
      <c r="L9" s="76"/>
      <c r="M9" s="16">
        <f>IF(COUNT(F9:K9)=0,"",SUM(F9:K9))</f>
        <v>-28</v>
      </c>
      <c r="N9" s="78"/>
    </row>
    <row r="10" spans="2:14" ht="24" customHeight="1">
      <c r="B10" s="64">
        <v>4</v>
      </c>
      <c r="C10" s="57" t="s">
        <v>19</v>
      </c>
      <c r="D10" s="58"/>
      <c r="E10" s="59"/>
      <c r="F10" s="11" t="str">
        <f ca="1">INDIRECT(ADDRESS(36,7))&amp;":"&amp;INDIRECT(ADDRESS(36,6))</f>
        <v>7:13</v>
      </c>
      <c r="G10" s="6" t="str">
        <f ca="1">INDIRECT(ADDRESS(41,6))&amp;":"&amp;INDIRECT(ADDRESS(41,7))</f>
        <v>8:10</v>
      </c>
      <c r="H10" s="6" t="str">
        <f ca="1">INDIRECT(ADDRESS(22,7))&amp;":"&amp;INDIRECT(ADDRESS(22,6))</f>
        <v>12:8</v>
      </c>
      <c r="I10" s="7" t="s">
        <v>7</v>
      </c>
      <c r="J10" s="6" t="str">
        <f ca="1">INDIRECT(ADDRESS(32,6))&amp;":"&amp;INDIRECT(ADDRESS(32,7))</f>
        <v>11:10</v>
      </c>
      <c r="K10" s="10" t="str">
        <f ca="1">INDIRECT(ADDRESS(25,7))&amp;":"&amp;INDIRECT(ADDRESS(25,6))</f>
        <v>7:13</v>
      </c>
      <c r="L10" s="76">
        <f>IF(COUNT(F11:K11)=0,"",COUNTIF(F11:K11,"&gt;0")+0.5*COUNTIF(F11:K11,0))</f>
        <v>2</v>
      </c>
      <c r="M10" s="16"/>
      <c r="N10" s="77">
        <v>3</v>
      </c>
    </row>
    <row r="11" spans="2:14" ht="24" customHeight="1">
      <c r="B11" s="53"/>
      <c r="C11" s="57"/>
      <c r="D11" s="58"/>
      <c r="E11" s="59"/>
      <c r="F11" s="22">
        <f ca="1">IF(LEN(INDIRECT(ADDRESS(ROW()-1,COLUMN())))=1,"",INDIRECT(ADDRESS(36,7))-INDIRECT(ADDRESS(36,6)))</f>
        <v>-6</v>
      </c>
      <c r="G11" s="16">
        <f ca="1">IF(LEN(INDIRECT(ADDRESS(ROW()-1,COLUMN())))=1,"",INDIRECT(ADDRESS(41,6))-INDIRECT(ADDRESS(41,7)))</f>
        <v>-2</v>
      </c>
      <c r="H11" s="16">
        <f ca="1">IF(LEN(INDIRECT(ADDRESS(ROW()-1,COLUMN())))=1,"",INDIRECT(ADDRESS(22,7))-INDIRECT(ADDRESS(22,6)))</f>
        <v>4</v>
      </c>
      <c r="I11" s="14" t="s">
        <v>7</v>
      </c>
      <c r="J11" s="16">
        <f ca="1">IF(LEN(INDIRECT(ADDRESS(ROW()-1,COLUMN())))=1,"",INDIRECT(ADDRESS(32,6))-INDIRECT(ADDRESS(32,7)))</f>
        <v>1</v>
      </c>
      <c r="K11" s="17">
        <f ca="1">IF(LEN(INDIRECT(ADDRESS(ROW()-1,COLUMN())))=1,"",INDIRECT(ADDRESS(25,7))-INDIRECT(ADDRESS(25,6)))</f>
        <v>-6</v>
      </c>
      <c r="L11" s="76"/>
      <c r="M11" s="16">
        <f>IF(COUNT(F11:K11)=0,"",SUM(F11:K11))</f>
        <v>-9</v>
      </c>
      <c r="N11" s="78"/>
    </row>
    <row r="12" spans="2:14" ht="24" customHeight="1">
      <c r="B12" s="64">
        <v>5</v>
      </c>
      <c r="C12" s="57" t="s">
        <v>20</v>
      </c>
      <c r="D12" s="58"/>
      <c r="E12" s="59"/>
      <c r="F12" s="11" t="str">
        <f ca="1">INDIRECT(ADDRESS(42,6))&amp;":"&amp;INDIRECT(ADDRESS(42,7))</f>
        <v>8:13</v>
      </c>
      <c r="G12" s="6" t="str">
        <f ca="1">INDIRECT(ADDRESS(21,7))&amp;":"&amp;INDIRECT(ADDRESS(21,6))</f>
        <v>7:9</v>
      </c>
      <c r="H12" s="6" t="str">
        <f ca="1">INDIRECT(ADDRESS(26,6))&amp;":"&amp;INDIRECT(ADDRESS(26,7))</f>
        <v>13:6</v>
      </c>
      <c r="I12" s="6" t="str">
        <f ca="1">INDIRECT(ADDRESS(32,7))&amp;":"&amp;INDIRECT(ADDRESS(32,6))</f>
        <v>10:11</v>
      </c>
      <c r="J12" s="7" t="s">
        <v>7</v>
      </c>
      <c r="K12" s="10" t="str">
        <f ca="1">INDIRECT(ADDRESS(35,7))&amp;":"&amp;INDIRECT(ADDRESS(35,6))</f>
        <v>11:8</v>
      </c>
      <c r="L12" s="76">
        <f>IF(COUNT(F13:K13)=0,"",COUNTIF(F13:K13,"&gt;0")+0.5*COUNTIF(F13:K13,0))</f>
        <v>2</v>
      </c>
      <c r="M12" s="16"/>
      <c r="N12" s="77">
        <v>4</v>
      </c>
    </row>
    <row r="13" spans="2:14" ht="24" customHeight="1">
      <c r="B13" s="53"/>
      <c r="C13" s="57"/>
      <c r="D13" s="58"/>
      <c r="E13" s="59"/>
      <c r="F13" s="22">
        <f ca="1">IF(LEN(INDIRECT(ADDRESS(ROW()-1,COLUMN())))=1,"",INDIRECT(ADDRESS(42,6))-INDIRECT(ADDRESS(42,7)))</f>
        <v>-5</v>
      </c>
      <c r="G13" s="16">
        <f ca="1">IF(LEN(INDIRECT(ADDRESS(ROW()-1,COLUMN())))=1,"",INDIRECT(ADDRESS(21,7))-INDIRECT(ADDRESS(21,6)))</f>
        <v>-2</v>
      </c>
      <c r="H13" s="16">
        <f ca="1">IF(LEN(INDIRECT(ADDRESS(ROW()-1,COLUMN())))=1,"",INDIRECT(ADDRESS(26,6))-INDIRECT(ADDRESS(26,7)))</f>
        <v>7</v>
      </c>
      <c r="I13" s="16">
        <f ca="1">IF(LEN(INDIRECT(ADDRESS(ROW()-1,COLUMN())))=1,"",INDIRECT(ADDRESS(32,7))-INDIRECT(ADDRESS(32,6)))</f>
        <v>-1</v>
      </c>
      <c r="J13" s="14" t="s">
        <v>7</v>
      </c>
      <c r="K13" s="17">
        <f ca="1">IF(LEN(INDIRECT(ADDRESS(ROW()-1,COLUMN())))=1,"",INDIRECT(ADDRESS(35,7))-INDIRECT(ADDRESS(35,6)))</f>
        <v>3</v>
      </c>
      <c r="L13" s="76"/>
      <c r="M13" s="16">
        <f>IF(COUNT(F13:K13)=0,"",SUM(F13:K13))</f>
        <v>2</v>
      </c>
      <c r="N13" s="78"/>
    </row>
    <row r="14" spans="2:14" ht="24" customHeight="1">
      <c r="B14" s="64">
        <v>6</v>
      </c>
      <c r="C14" s="57" t="s">
        <v>21</v>
      </c>
      <c r="D14" s="58"/>
      <c r="E14" s="59"/>
      <c r="F14" s="11" t="str">
        <f ca="1">INDIRECT(ADDRESS(20,7))&amp;":"&amp;INDIRECT(ADDRESS(20,6))</f>
        <v>6:13</v>
      </c>
      <c r="G14" s="6" t="str">
        <f ca="1">INDIRECT(ADDRESS(30,7))&amp;":"&amp;INDIRECT(ADDRESS(30,6))</f>
        <v>9:10</v>
      </c>
      <c r="H14" s="6" t="str">
        <f ca="1">INDIRECT(ADDRESS(40,7))&amp;":"&amp;INDIRECT(ADDRESS(40,6))</f>
        <v>8:10</v>
      </c>
      <c r="I14" s="6" t="str">
        <f ca="1">INDIRECT(ADDRESS(25,6))&amp;":"&amp;INDIRECT(ADDRESS(25,7))</f>
        <v>13:7</v>
      </c>
      <c r="J14" s="6" t="str">
        <f ca="1">INDIRECT(ADDRESS(35,6))&amp;":"&amp;INDIRECT(ADDRESS(35,7))</f>
        <v>8:11</v>
      </c>
      <c r="K14" s="12" t="s">
        <v>7</v>
      </c>
      <c r="L14" s="76">
        <f>IF(COUNT(F15:K15)=0,"",COUNTIF(F15:K15,"&gt;0")+0.5*COUNTIF(F15:K15,0))</f>
        <v>1</v>
      </c>
      <c r="M14" s="16"/>
      <c r="N14" s="77">
        <v>6</v>
      </c>
    </row>
    <row r="15" spans="2:14" ht="24" customHeight="1" thickBot="1">
      <c r="B15" s="65"/>
      <c r="C15" s="66"/>
      <c r="D15" s="67"/>
      <c r="E15" s="68"/>
      <c r="F15" s="19">
        <f ca="1">IF(LEN(INDIRECT(ADDRESS(ROW()-1,COLUMN())))=1,"",INDIRECT(ADDRESS(20,7))-INDIRECT(ADDRESS(20,6)))</f>
        <v>-7</v>
      </c>
      <c r="G15" s="18">
        <f ca="1">IF(LEN(INDIRECT(ADDRESS(ROW()-1,COLUMN())))=1,"",INDIRECT(ADDRESS(30,7))-INDIRECT(ADDRESS(30,6)))</f>
        <v>-1</v>
      </c>
      <c r="H15" s="18">
        <f ca="1">IF(LEN(INDIRECT(ADDRESS(ROW()-1,COLUMN())))=1,"",INDIRECT(ADDRESS(40,7))-INDIRECT(ADDRESS(40,6)))</f>
        <v>-2</v>
      </c>
      <c r="I15" s="18">
        <f ca="1">IF(LEN(INDIRECT(ADDRESS(ROW()-1,COLUMN())))=1,"",INDIRECT(ADDRESS(25,6))-INDIRECT(ADDRESS(25,7)))</f>
        <v>6</v>
      </c>
      <c r="J15" s="18">
        <f ca="1">IF(LEN(INDIRECT(ADDRESS(ROW()-1,COLUMN())))=1,"",INDIRECT(ADDRESS(35,6))-INDIRECT(ADDRESS(35,7)))</f>
        <v>-3</v>
      </c>
      <c r="K15" s="15" t="s">
        <v>7</v>
      </c>
      <c r="L15" s="81"/>
      <c r="M15" s="18">
        <f>IF(COUNT(F15:K15)=0,"",SUM(F15:K15))</f>
        <v>-7</v>
      </c>
      <c r="N15" s="82"/>
    </row>
    <row r="16" ht="15">
      <c r="M16"/>
    </row>
    <row r="17" ht="15">
      <c r="M17"/>
    </row>
    <row r="18" ht="15">
      <c r="M18"/>
    </row>
    <row r="19" spans="1:11" s="38" customFormat="1" ht="30" customHeight="1" thickBot="1">
      <c r="A19" s="37"/>
      <c r="B19" s="71" t="s">
        <v>4</v>
      </c>
      <c r="C19" s="71"/>
      <c r="D19" s="71"/>
      <c r="E19" s="71"/>
      <c r="F19" s="71"/>
      <c r="G19" s="71"/>
      <c r="H19" s="71"/>
      <c r="I19" s="71"/>
      <c r="J19" s="71"/>
      <c r="K19" s="71"/>
    </row>
    <row r="20" spans="1:13" s="38" customFormat="1" ht="30" customHeight="1" thickBot="1">
      <c r="A20" s="37"/>
      <c r="B20" s="42">
        <v>1</v>
      </c>
      <c r="C20" s="74" t="str">
        <f ca="1">IF(ISBLANK(INDIRECT(ADDRESS(B20*2+2,3))),"",INDIRECT(ADDRESS(B20*2+2,3)))</f>
        <v>РФ</v>
      </c>
      <c r="D20" s="74"/>
      <c r="E20" s="75"/>
      <c r="F20" s="39">
        <v>13</v>
      </c>
      <c r="G20" s="40">
        <v>6</v>
      </c>
      <c r="H20" s="73" t="str">
        <f ca="1">IF(ISBLANK(INDIRECT(ADDRESS(K20*2+2,3))),"",INDIRECT(ADDRESS(K20*2+2,3)))</f>
        <v>Наше шоу</v>
      </c>
      <c r="I20" s="74"/>
      <c r="J20" s="74"/>
      <c r="K20" s="42">
        <v>6</v>
      </c>
      <c r="L20" s="41" t="s">
        <v>11</v>
      </c>
      <c r="M20" s="45">
        <v>4</v>
      </c>
    </row>
    <row r="21" spans="1:13" s="38" customFormat="1" ht="30" customHeight="1" thickBot="1">
      <c r="A21" s="37"/>
      <c r="B21" s="42">
        <v>2</v>
      </c>
      <c r="C21" s="74" t="str">
        <f ca="1">IF(ISBLANK(INDIRECT(ADDRESS(B21*2+2,3))),"",INDIRECT(ADDRESS(B21*2+2,3)))</f>
        <v>Симпсоны</v>
      </c>
      <c r="D21" s="74"/>
      <c r="E21" s="75"/>
      <c r="F21" s="39">
        <v>9</v>
      </c>
      <c r="G21" s="40">
        <v>7</v>
      </c>
      <c r="H21" s="73" t="str">
        <f ca="1">IF(ISBLANK(INDIRECT(ADDRESS(K21*2+2,3))),"",INDIRECT(ADDRESS(K21*2+2,3)))</f>
        <v>Приозерск </v>
      </c>
      <c r="I21" s="74"/>
      <c r="J21" s="74"/>
      <c r="K21" s="42">
        <v>5</v>
      </c>
      <c r="L21" s="41" t="s">
        <v>11</v>
      </c>
      <c r="M21" s="45">
        <v>5</v>
      </c>
    </row>
    <row r="22" spans="1:13" s="38" customFormat="1" ht="30" customHeight="1" thickBot="1">
      <c r="A22" s="37"/>
      <c r="B22" s="42">
        <v>3</v>
      </c>
      <c r="C22" s="74" t="str">
        <f ca="1">IF(ISBLANK(INDIRECT(ADDRESS(B22*2+2,3))),"",INDIRECT(ADDRESS(B22*2+2,3)))</f>
        <v>Рюрики</v>
      </c>
      <c r="D22" s="74"/>
      <c r="E22" s="75"/>
      <c r="F22" s="39">
        <v>8</v>
      </c>
      <c r="G22" s="40">
        <v>12</v>
      </c>
      <c r="H22" s="73" t="str">
        <f ca="1">IF(ISBLANK(INDIRECT(ADDRESS(K22*2+2,3))),"",INDIRECT(ADDRESS(K22*2+2,3)))</f>
        <v>Местные</v>
      </c>
      <c r="I22" s="74"/>
      <c r="J22" s="74"/>
      <c r="K22" s="42">
        <v>4</v>
      </c>
      <c r="L22" s="41" t="s">
        <v>11</v>
      </c>
      <c r="M22" s="45">
        <v>6</v>
      </c>
    </row>
    <row r="23" spans="1:13" s="38" customFormat="1" ht="30" customHeight="1">
      <c r="A23" s="37"/>
      <c r="M23" s="43"/>
    </row>
    <row r="24" spans="1:13" s="38" customFormat="1" ht="30" customHeight="1" thickBot="1">
      <c r="A24" s="37"/>
      <c r="B24" s="71" t="s">
        <v>5</v>
      </c>
      <c r="C24" s="71"/>
      <c r="D24" s="71"/>
      <c r="E24" s="71"/>
      <c r="F24" s="71"/>
      <c r="G24" s="71"/>
      <c r="H24" s="71"/>
      <c r="I24" s="71"/>
      <c r="J24" s="71"/>
      <c r="K24" s="71"/>
      <c r="M24" s="43"/>
    </row>
    <row r="25" spans="1:13" s="38" customFormat="1" ht="30" customHeight="1" thickBot="1">
      <c r="A25" s="37"/>
      <c r="B25" s="42">
        <v>6</v>
      </c>
      <c r="C25" s="74" t="str">
        <f ca="1">IF(ISBLANK(INDIRECT(ADDRESS(B25*2+2,3))),"",INDIRECT(ADDRESS(B25*2+2,3)))</f>
        <v>Наше шоу</v>
      </c>
      <c r="D25" s="74"/>
      <c r="E25" s="75"/>
      <c r="F25" s="39">
        <v>13</v>
      </c>
      <c r="G25" s="40">
        <v>7</v>
      </c>
      <c r="H25" s="73" t="str">
        <f ca="1">IF(ISBLANK(INDIRECT(ADDRESS(K25*2+2,3))),"",INDIRECT(ADDRESS(K25*2+2,3)))</f>
        <v>Местные</v>
      </c>
      <c r="I25" s="74"/>
      <c r="J25" s="74"/>
      <c r="K25" s="42">
        <v>4</v>
      </c>
      <c r="L25" s="41" t="s">
        <v>11</v>
      </c>
      <c r="M25" s="45">
        <v>7</v>
      </c>
    </row>
    <row r="26" spans="1:13" s="38" customFormat="1" ht="30" customHeight="1" thickBot="1">
      <c r="A26" s="37"/>
      <c r="B26" s="42">
        <v>5</v>
      </c>
      <c r="C26" s="74" t="str">
        <f ca="1">IF(ISBLANK(INDIRECT(ADDRESS(B26*2+2,3))),"",INDIRECT(ADDRESS(B26*2+2,3)))</f>
        <v>Приозерск </v>
      </c>
      <c r="D26" s="74"/>
      <c r="E26" s="75"/>
      <c r="F26" s="39">
        <v>13</v>
      </c>
      <c r="G26" s="40">
        <v>6</v>
      </c>
      <c r="H26" s="73" t="str">
        <f ca="1">IF(ISBLANK(INDIRECT(ADDRESS(K26*2+2,3))),"",INDIRECT(ADDRESS(K26*2+2,3)))</f>
        <v>Рюрики</v>
      </c>
      <c r="I26" s="74"/>
      <c r="J26" s="74"/>
      <c r="K26" s="42">
        <v>3</v>
      </c>
      <c r="L26" s="41" t="s">
        <v>11</v>
      </c>
      <c r="M26" s="45">
        <v>8</v>
      </c>
    </row>
    <row r="27" spans="1:13" s="38" customFormat="1" ht="30" customHeight="1" thickBot="1">
      <c r="A27" s="37"/>
      <c r="B27" s="42">
        <v>1</v>
      </c>
      <c r="C27" s="74" t="str">
        <f ca="1">IF(ISBLANK(INDIRECT(ADDRESS(B27*2+2,3))),"",INDIRECT(ADDRESS(B27*2+2,3)))</f>
        <v>РФ</v>
      </c>
      <c r="D27" s="74"/>
      <c r="E27" s="75"/>
      <c r="F27" s="39">
        <v>3</v>
      </c>
      <c r="G27" s="40">
        <v>13</v>
      </c>
      <c r="H27" s="73" t="str">
        <f ca="1">IF(ISBLANK(INDIRECT(ADDRESS(K27*2+2,3))),"",INDIRECT(ADDRESS(K27*2+2,3)))</f>
        <v>Симпсоны</v>
      </c>
      <c r="I27" s="74"/>
      <c r="J27" s="74"/>
      <c r="K27" s="42">
        <v>2</v>
      </c>
      <c r="L27" s="41" t="s">
        <v>11</v>
      </c>
      <c r="M27" s="45">
        <v>1</v>
      </c>
    </row>
    <row r="28" spans="1:13" s="38" customFormat="1" ht="30" customHeight="1">
      <c r="A28" s="37"/>
      <c r="M28" s="43"/>
    </row>
    <row r="29" spans="1:13" s="38" customFormat="1" ht="30" customHeight="1" thickBot="1">
      <c r="A29" s="37"/>
      <c r="B29" s="71" t="s">
        <v>6</v>
      </c>
      <c r="C29" s="71"/>
      <c r="D29" s="71"/>
      <c r="E29" s="71"/>
      <c r="F29" s="71"/>
      <c r="G29" s="71"/>
      <c r="H29" s="71"/>
      <c r="I29" s="71"/>
      <c r="J29" s="71"/>
      <c r="K29" s="71"/>
      <c r="M29" s="43"/>
    </row>
    <row r="30" spans="1:13" s="38" customFormat="1" ht="30" customHeight="1" thickBot="1">
      <c r="A30" s="37"/>
      <c r="B30" s="42">
        <v>2</v>
      </c>
      <c r="C30" s="74" t="str">
        <f ca="1">IF(ISBLANK(INDIRECT(ADDRESS(B30*2+2,3))),"",INDIRECT(ADDRESS(B30*2+2,3)))</f>
        <v>Симпсоны</v>
      </c>
      <c r="D30" s="74"/>
      <c r="E30" s="75"/>
      <c r="F30" s="39">
        <v>10</v>
      </c>
      <c r="G30" s="40">
        <v>9</v>
      </c>
      <c r="H30" s="73" t="str">
        <f ca="1">IF(ISBLANK(INDIRECT(ADDRESS(K30*2+2,3))),"",INDIRECT(ADDRESS(K30*2+2,3)))</f>
        <v>Наше шоу</v>
      </c>
      <c r="I30" s="74"/>
      <c r="J30" s="74"/>
      <c r="K30" s="42">
        <v>6</v>
      </c>
      <c r="L30" s="41" t="s">
        <v>11</v>
      </c>
      <c r="M30" s="45">
        <v>2</v>
      </c>
    </row>
    <row r="31" spans="1:13" s="38" customFormat="1" ht="30" customHeight="1" thickBot="1">
      <c r="A31" s="37"/>
      <c r="B31" s="42">
        <v>3</v>
      </c>
      <c r="C31" s="74" t="str">
        <f ca="1">IF(ISBLANK(INDIRECT(ADDRESS(B31*2+2,3))),"",INDIRECT(ADDRESS(B31*2+2,3)))</f>
        <v>Рюрики</v>
      </c>
      <c r="D31" s="74"/>
      <c r="E31" s="75"/>
      <c r="F31" s="39">
        <v>0</v>
      </c>
      <c r="G31" s="40">
        <v>13</v>
      </c>
      <c r="H31" s="73" t="str">
        <f ca="1">IF(ISBLANK(INDIRECT(ADDRESS(K31*2+2,3))),"",INDIRECT(ADDRESS(K31*2+2,3)))</f>
        <v>РФ</v>
      </c>
      <c r="I31" s="74"/>
      <c r="J31" s="74"/>
      <c r="K31" s="42">
        <v>1</v>
      </c>
      <c r="L31" s="41" t="s">
        <v>11</v>
      </c>
      <c r="M31" s="45">
        <v>3</v>
      </c>
    </row>
    <row r="32" spans="1:13" s="38" customFormat="1" ht="30" customHeight="1" thickBot="1">
      <c r="A32" s="37"/>
      <c r="B32" s="42">
        <v>4</v>
      </c>
      <c r="C32" s="74" t="str">
        <f ca="1">IF(ISBLANK(INDIRECT(ADDRESS(B32*2+2,3))),"",INDIRECT(ADDRESS(B32*2+2,3)))</f>
        <v>Местные</v>
      </c>
      <c r="D32" s="74"/>
      <c r="E32" s="75"/>
      <c r="F32" s="39">
        <v>11</v>
      </c>
      <c r="G32" s="40">
        <v>10</v>
      </c>
      <c r="H32" s="73" t="str">
        <f ca="1">IF(ISBLANK(INDIRECT(ADDRESS(K32*2+2,3))),"",INDIRECT(ADDRESS(K32*2+2,3)))</f>
        <v>Приозерск </v>
      </c>
      <c r="I32" s="74"/>
      <c r="J32" s="74"/>
      <c r="K32" s="42">
        <v>5</v>
      </c>
      <c r="L32" s="41" t="s">
        <v>11</v>
      </c>
      <c r="M32" s="45">
        <v>4</v>
      </c>
    </row>
    <row r="33" spans="1:13" s="38" customFormat="1" ht="30" customHeight="1">
      <c r="A33" s="37"/>
      <c r="M33" s="43"/>
    </row>
    <row r="34" spans="1:13" s="38" customFormat="1" ht="30" customHeight="1" thickBot="1">
      <c r="A34" s="37"/>
      <c r="B34" s="71" t="s">
        <v>8</v>
      </c>
      <c r="C34" s="71"/>
      <c r="D34" s="71"/>
      <c r="E34" s="71"/>
      <c r="F34" s="71"/>
      <c r="G34" s="71"/>
      <c r="H34" s="71"/>
      <c r="I34" s="71"/>
      <c r="J34" s="71"/>
      <c r="K34" s="71"/>
      <c r="M34" s="43"/>
    </row>
    <row r="35" spans="1:13" s="38" customFormat="1" ht="30" customHeight="1" thickBot="1">
      <c r="A35" s="37"/>
      <c r="B35" s="42">
        <v>6</v>
      </c>
      <c r="C35" s="74" t="str">
        <f ca="1">IF(ISBLANK(INDIRECT(ADDRESS(B35*2+2,3))),"",INDIRECT(ADDRESS(B35*2+2,3)))</f>
        <v>Наше шоу</v>
      </c>
      <c r="D35" s="74"/>
      <c r="E35" s="75"/>
      <c r="F35" s="39">
        <v>8</v>
      </c>
      <c r="G35" s="40">
        <v>11</v>
      </c>
      <c r="H35" s="73" t="str">
        <f ca="1">IF(ISBLANK(INDIRECT(ADDRESS(K35*2+2,3))),"",INDIRECT(ADDRESS(K35*2+2,3)))</f>
        <v>Приозерск </v>
      </c>
      <c r="I35" s="74"/>
      <c r="J35" s="74"/>
      <c r="K35" s="42">
        <v>5</v>
      </c>
      <c r="L35" s="41" t="s">
        <v>11</v>
      </c>
      <c r="M35" s="45">
        <v>5</v>
      </c>
    </row>
    <row r="36" spans="1:13" s="38" customFormat="1" ht="30" customHeight="1" thickBot="1">
      <c r="A36" s="37"/>
      <c r="B36" s="42">
        <v>1</v>
      </c>
      <c r="C36" s="74" t="str">
        <f ca="1">IF(ISBLANK(INDIRECT(ADDRESS(B36*2+2,3))),"",INDIRECT(ADDRESS(B36*2+2,3)))</f>
        <v>РФ</v>
      </c>
      <c r="D36" s="74"/>
      <c r="E36" s="75"/>
      <c r="F36" s="39">
        <v>13</v>
      </c>
      <c r="G36" s="40">
        <v>7</v>
      </c>
      <c r="H36" s="73" t="str">
        <f ca="1">IF(ISBLANK(INDIRECT(ADDRESS(K36*2+2,3))),"",INDIRECT(ADDRESS(K36*2+2,3)))</f>
        <v>Местные</v>
      </c>
      <c r="I36" s="74"/>
      <c r="J36" s="74"/>
      <c r="K36" s="42">
        <v>4</v>
      </c>
      <c r="L36" s="41" t="s">
        <v>11</v>
      </c>
      <c r="M36" s="45">
        <v>6</v>
      </c>
    </row>
    <row r="37" spans="1:13" s="38" customFormat="1" ht="30" customHeight="1" thickBot="1">
      <c r="A37" s="37"/>
      <c r="B37" s="42">
        <v>2</v>
      </c>
      <c r="C37" s="74" t="str">
        <f ca="1">IF(ISBLANK(INDIRECT(ADDRESS(B37*2+2,3))),"",INDIRECT(ADDRESS(B37*2+2,3)))</f>
        <v>Симпсоны</v>
      </c>
      <c r="D37" s="74"/>
      <c r="E37" s="75"/>
      <c r="F37" s="39">
        <v>13</v>
      </c>
      <c r="G37" s="40">
        <v>7</v>
      </c>
      <c r="H37" s="73" t="str">
        <f ca="1">IF(ISBLANK(INDIRECT(ADDRESS(K37*2+2,3))),"",INDIRECT(ADDRESS(K37*2+2,3)))</f>
        <v>Рюрики</v>
      </c>
      <c r="I37" s="74"/>
      <c r="J37" s="74"/>
      <c r="K37" s="42">
        <v>3</v>
      </c>
      <c r="L37" s="41" t="s">
        <v>11</v>
      </c>
      <c r="M37" s="45">
        <v>7</v>
      </c>
    </row>
    <row r="38" spans="1:13" s="38" customFormat="1" ht="30" customHeight="1">
      <c r="A38" s="37"/>
      <c r="M38" s="43"/>
    </row>
    <row r="39" spans="1:13" s="38" customFormat="1" ht="30" customHeight="1" thickBot="1">
      <c r="A39" s="37"/>
      <c r="B39" s="71" t="s">
        <v>9</v>
      </c>
      <c r="C39" s="71"/>
      <c r="D39" s="71"/>
      <c r="E39" s="71"/>
      <c r="F39" s="71"/>
      <c r="G39" s="71"/>
      <c r="H39" s="71"/>
      <c r="I39" s="71"/>
      <c r="J39" s="71"/>
      <c r="K39" s="71"/>
      <c r="M39" s="43"/>
    </row>
    <row r="40" spans="1:13" s="38" customFormat="1" ht="30" customHeight="1" thickBot="1">
      <c r="A40" s="37"/>
      <c r="B40" s="42">
        <v>3</v>
      </c>
      <c r="C40" s="74" t="str">
        <f ca="1">IF(ISBLANK(INDIRECT(ADDRESS(B40*2+2,3))),"",INDIRECT(ADDRESS(B40*2+2,3)))</f>
        <v>Рюрики</v>
      </c>
      <c r="D40" s="74"/>
      <c r="E40" s="75"/>
      <c r="F40" s="39">
        <v>10</v>
      </c>
      <c r="G40" s="40">
        <v>8</v>
      </c>
      <c r="H40" s="73" t="str">
        <f ca="1">IF(ISBLANK(INDIRECT(ADDRESS(K40*2+2,3))),"",INDIRECT(ADDRESS(K40*2+2,3)))</f>
        <v>Наше шоу</v>
      </c>
      <c r="I40" s="74"/>
      <c r="J40" s="74"/>
      <c r="K40" s="42">
        <v>6</v>
      </c>
      <c r="L40" s="41" t="s">
        <v>11</v>
      </c>
      <c r="M40" s="45">
        <v>8</v>
      </c>
    </row>
    <row r="41" spans="1:13" s="38" customFormat="1" ht="30" customHeight="1" thickBot="1">
      <c r="A41" s="37"/>
      <c r="B41" s="42">
        <v>4</v>
      </c>
      <c r="C41" s="74" t="str">
        <f ca="1">IF(ISBLANK(INDIRECT(ADDRESS(B41*2+2,3))),"",INDIRECT(ADDRESS(B41*2+2,3)))</f>
        <v>Местные</v>
      </c>
      <c r="D41" s="74"/>
      <c r="E41" s="75"/>
      <c r="F41" s="39">
        <v>8</v>
      </c>
      <c r="G41" s="40">
        <v>10</v>
      </c>
      <c r="H41" s="73" t="str">
        <f ca="1">IF(ISBLANK(INDIRECT(ADDRESS(K41*2+2,3))),"",INDIRECT(ADDRESS(K41*2+2,3)))</f>
        <v>Симпсоны</v>
      </c>
      <c r="I41" s="74"/>
      <c r="J41" s="74"/>
      <c r="K41" s="42">
        <v>2</v>
      </c>
      <c r="L41" s="41" t="s">
        <v>11</v>
      </c>
      <c r="M41" s="45">
        <v>1</v>
      </c>
    </row>
    <row r="42" spans="1:13" s="38" customFormat="1" ht="30" customHeight="1" thickBot="1">
      <c r="A42" s="37"/>
      <c r="B42" s="42">
        <v>5</v>
      </c>
      <c r="C42" s="74" t="str">
        <f ca="1">IF(ISBLANK(INDIRECT(ADDRESS(B42*2+2,3))),"",INDIRECT(ADDRESS(B42*2+2,3)))</f>
        <v>Приозерск </v>
      </c>
      <c r="D42" s="74"/>
      <c r="E42" s="75"/>
      <c r="F42" s="39">
        <v>8</v>
      </c>
      <c r="G42" s="40">
        <v>13</v>
      </c>
      <c r="H42" s="73" t="str">
        <f ca="1">IF(ISBLANK(INDIRECT(ADDRESS(K42*2+2,3))),"",INDIRECT(ADDRESS(K42*2+2,3)))</f>
        <v>РФ</v>
      </c>
      <c r="I42" s="74"/>
      <c r="J42" s="74"/>
      <c r="K42" s="42">
        <v>1</v>
      </c>
      <c r="L42" s="41" t="s">
        <v>11</v>
      </c>
      <c r="M42" s="45">
        <v>2</v>
      </c>
    </row>
  </sheetData>
  <sheetProtection/>
  <mergeCells count="61">
    <mergeCell ref="H40:J40"/>
    <mergeCell ref="C41:E41"/>
    <mergeCell ref="H41:J41"/>
    <mergeCell ref="C42:E42"/>
    <mergeCell ref="H42:J42"/>
    <mergeCell ref="C36:E36"/>
    <mergeCell ref="H36:J36"/>
    <mergeCell ref="C37:E37"/>
    <mergeCell ref="H37:J37"/>
    <mergeCell ref="B39:K39"/>
    <mergeCell ref="C40:E40"/>
    <mergeCell ref="H30:J30"/>
    <mergeCell ref="C31:E31"/>
    <mergeCell ref="H31:J31"/>
    <mergeCell ref="C32:E32"/>
    <mergeCell ref="H32:J32"/>
    <mergeCell ref="B34:K34"/>
    <mergeCell ref="H22:J22"/>
    <mergeCell ref="B24:K24"/>
    <mergeCell ref="C35:E35"/>
    <mergeCell ref="H35:J35"/>
    <mergeCell ref="C26:E26"/>
    <mergeCell ref="H26:J26"/>
    <mergeCell ref="C27:E27"/>
    <mergeCell ref="H27:J27"/>
    <mergeCell ref="B29:K29"/>
    <mergeCell ref="C30:E30"/>
    <mergeCell ref="L12:L13"/>
    <mergeCell ref="N12:N13"/>
    <mergeCell ref="C25:E25"/>
    <mergeCell ref="H25:J25"/>
    <mergeCell ref="B14:B15"/>
    <mergeCell ref="C14:E15"/>
    <mergeCell ref="L14:L15"/>
    <mergeCell ref="C21:E21"/>
    <mergeCell ref="H21:J21"/>
    <mergeCell ref="C22:E22"/>
    <mergeCell ref="N14:N15"/>
    <mergeCell ref="B19:K19"/>
    <mergeCell ref="C20:E20"/>
    <mergeCell ref="H20:J20"/>
    <mergeCell ref="B10:B11"/>
    <mergeCell ref="C10:E11"/>
    <mergeCell ref="L10:L11"/>
    <mergeCell ref="N10:N11"/>
    <mergeCell ref="B12:B13"/>
    <mergeCell ref="C12:E13"/>
    <mergeCell ref="B6:B7"/>
    <mergeCell ref="C6:E7"/>
    <mergeCell ref="L6:L7"/>
    <mergeCell ref="N6:N7"/>
    <mergeCell ref="B8:B9"/>
    <mergeCell ref="C8:E9"/>
    <mergeCell ref="L8:L9"/>
    <mergeCell ref="N8:N9"/>
    <mergeCell ref="N4:N5"/>
    <mergeCell ref="B1:K1"/>
    <mergeCell ref="C3:E3"/>
    <mergeCell ref="B4:B5"/>
    <mergeCell ref="C4:E5"/>
    <mergeCell ref="L4:L5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7">
      <selection activeCell="N12" sqref="N12:N13"/>
    </sheetView>
  </sheetViews>
  <sheetFormatPr defaultColWidth="9.140625" defaultRowHeight="15"/>
  <cols>
    <col min="1" max="1" width="4.00390625" style="35" customWidth="1"/>
    <col min="2" max="12" width="10.28125" style="0" customWidth="1"/>
    <col min="13" max="13" width="10.28125" style="33" customWidth="1"/>
    <col min="14" max="15" width="10.28125" style="0" customWidth="1"/>
  </cols>
  <sheetData>
    <row r="1" spans="2:13" ht="38.25" customHeight="1">
      <c r="B1" s="72"/>
      <c r="C1" s="72"/>
      <c r="D1" s="72"/>
      <c r="E1" s="72"/>
      <c r="F1" s="72"/>
      <c r="G1" s="72"/>
      <c r="H1" s="72"/>
      <c r="I1" s="72"/>
      <c r="J1" s="72"/>
      <c r="K1" s="72"/>
      <c r="M1"/>
    </row>
    <row r="2" ht="15.75" thickBot="1">
      <c r="M2"/>
    </row>
    <row r="3" spans="2:14" ht="30" customHeight="1" thickBot="1">
      <c r="B3" s="24"/>
      <c r="C3" s="49" t="s">
        <v>0</v>
      </c>
      <c r="D3" s="50"/>
      <c r="E3" s="51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" t="s">
        <v>1</v>
      </c>
      <c r="M3" s="1" t="s">
        <v>3</v>
      </c>
      <c r="N3" s="4" t="s">
        <v>2</v>
      </c>
    </row>
    <row r="4" spans="2:14" ht="24" customHeight="1">
      <c r="B4" s="52">
        <v>1</v>
      </c>
      <c r="C4" s="54" t="s">
        <v>23</v>
      </c>
      <c r="D4" s="55"/>
      <c r="E4" s="56"/>
      <c r="F4" s="9" t="s">
        <v>7</v>
      </c>
      <c r="G4" s="5" t="str">
        <f ca="1">INDIRECT(ADDRESS(27,6))&amp;":"&amp;INDIRECT(ADDRESS(27,7))</f>
        <v>13:7</v>
      </c>
      <c r="H4" s="5" t="str">
        <f ca="1">INDIRECT(ADDRESS(31,7))&amp;":"&amp;INDIRECT(ADDRESS(31,6))</f>
        <v>13:3</v>
      </c>
      <c r="I4" s="5" t="str">
        <f ca="1">INDIRECT(ADDRESS(36,6))&amp;":"&amp;INDIRECT(ADDRESS(36,7))</f>
        <v>13:0</v>
      </c>
      <c r="J4" s="5" t="str">
        <f ca="1">INDIRECT(ADDRESS(42,7))&amp;":"&amp;INDIRECT(ADDRESS(42,6))</f>
        <v>13:5</v>
      </c>
      <c r="K4" s="20" t="str">
        <f ca="1">INDIRECT(ADDRESS(20,6))&amp;":"&amp;INDIRECT(ADDRESS(20,7))</f>
        <v>13:4</v>
      </c>
      <c r="L4" s="79">
        <f>IF(COUNT(F5:K5)=0,"",COUNTIF(F5:K5,"&gt;0")+0.5*COUNTIF(F5:K5,0))</f>
        <v>5</v>
      </c>
      <c r="M4" s="23"/>
      <c r="N4" s="80">
        <v>1</v>
      </c>
    </row>
    <row r="5" spans="2:14" ht="24" customHeight="1">
      <c r="B5" s="53"/>
      <c r="C5" s="57"/>
      <c r="D5" s="58"/>
      <c r="E5" s="59"/>
      <c r="F5" s="13" t="s">
        <v>7</v>
      </c>
      <c r="G5" s="16">
        <f ca="1">IF(LEN(INDIRECT(ADDRESS(ROW()-1,COLUMN())))=1,"",INDIRECT(ADDRESS(27,6))-INDIRECT(ADDRESS(27,7)))</f>
        <v>6</v>
      </c>
      <c r="H5" s="16">
        <f ca="1">IF(LEN(INDIRECT(ADDRESS(ROW()-1,COLUMN())))=1,"",INDIRECT(ADDRESS(31,7))-INDIRECT(ADDRESS(31,6)))</f>
        <v>10</v>
      </c>
      <c r="I5" s="16">
        <f ca="1">IF(LEN(INDIRECT(ADDRESS(ROW()-1,COLUMN())))=1,"",INDIRECT(ADDRESS(36,6))-INDIRECT(ADDRESS(36,7)))</f>
        <v>13</v>
      </c>
      <c r="J5" s="16">
        <f ca="1">IF(LEN(INDIRECT(ADDRESS(ROW()-1,COLUMN())))=1,"",INDIRECT(ADDRESS(42,7))-INDIRECT(ADDRESS(42,6)))</f>
        <v>8</v>
      </c>
      <c r="K5" s="17">
        <f ca="1">IF(LEN(INDIRECT(ADDRESS(ROW()-1,COLUMN())))=1,"",INDIRECT(ADDRESS(20,6))-INDIRECT(ADDRESS(20,7)))</f>
        <v>9</v>
      </c>
      <c r="L5" s="76"/>
      <c r="M5" s="16">
        <f>IF(COUNT(F5:K5)=0,"",SUM(F5:K5))</f>
        <v>46</v>
      </c>
      <c r="N5" s="78"/>
    </row>
    <row r="6" spans="2:14" ht="24" customHeight="1">
      <c r="B6" s="64">
        <v>2</v>
      </c>
      <c r="C6" s="57" t="s">
        <v>24</v>
      </c>
      <c r="D6" s="58"/>
      <c r="E6" s="59"/>
      <c r="F6" s="11" t="str">
        <f ca="1">INDIRECT(ADDRESS(27,7))&amp;":"&amp;INDIRECT(ADDRESS(27,6))</f>
        <v>7:13</v>
      </c>
      <c r="G6" s="7" t="s">
        <v>7</v>
      </c>
      <c r="H6" s="6" t="str">
        <f ca="1">INDIRECT(ADDRESS(37,6))&amp;":"&amp;INDIRECT(ADDRESS(37,7))</f>
        <v>13:10</v>
      </c>
      <c r="I6" s="6" t="str">
        <f ca="1">INDIRECT(ADDRESS(41,7))&amp;":"&amp;INDIRECT(ADDRESS(41,6))</f>
        <v>13:9</v>
      </c>
      <c r="J6" s="6" t="str">
        <f ca="1">INDIRECT(ADDRESS(21,6))&amp;":"&amp;INDIRECT(ADDRESS(21,7))</f>
        <v>13:3</v>
      </c>
      <c r="K6" s="10" t="str">
        <f ca="1">INDIRECT(ADDRESS(30,6))&amp;":"&amp;INDIRECT(ADDRESS(30,7))</f>
        <v>13:7</v>
      </c>
      <c r="L6" s="76">
        <f>IF(COUNT(F7:K7)=0,"",COUNTIF(F7:K7,"&gt;0")+0.5*COUNTIF(F7:K7,0))</f>
        <v>4</v>
      </c>
      <c r="M6" s="16"/>
      <c r="N6" s="77">
        <v>2</v>
      </c>
    </row>
    <row r="7" spans="2:14" ht="24" customHeight="1">
      <c r="B7" s="53"/>
      <c r="C7" s="57"/>
      <c r="D7" s="58"/>
      <c r="E7" s="59"/>
      <c r="F7" s="22">
        <f ca="1">IF(LEN(INDIRECT(ADDRESS(ROW()-1,COLUMN())))=1,"",INDIRECT(ADDRESS(27,7))-INDIRECT(ADDRESS(27,6)))</f>
        <v>-6</v>
      </c>
      <c r="G7" s="14" t="s">
        <v>7</v>
      </c>
      <c r="H7" s="16">
        <f ca="1">IF(LEN(INDIRECT(ADDRESS(ROW()-1,COLUMN())))=1,"",INDIRECT(ADDRESS(37,6))-INDIRECT(ADDRESS(37,7)))</f>
        <v>3</v>
      </c>
      <c r="I7" s="16">
        <f ca="1">IF(LEN(INDIRECT(ADDRESS(ROW()-1,COLUMN())))=1,"",INDIRECT(ADDRESS(41,7))-INDIRECT(ADDRESS(41,6)))</f>
        <v>4</v>
      </c>
      <c r="J7" s="16">
        <f ca="1">IF(LEN(INDIRECT(ADDRESS(ROW()-1,COLUMN())))=1,"",INDIRECT(ADDRESS(21,6))-INDIRECT(ADDRESS(21,7)))</f>
        <v>10</v>
      </c>
      <c r="K7" s="17">
        <f ca="1">IF(LEN(INDIRECT(ADDRESS(ROW()-1,COLUMN())))=1,"",INDIRECT(ADDRESS(30,6))-INDIRECT(ADDRESS(30,7)))</f>
        <v>6</v>
      </c>
      <c r="L7" s="76"/>
      <c r="M7" s="16">
        <f>IF(COUNT(F7:K7)=0,"",SUM(F7:K7))</f>
        <v>17</v>
      </c>
      <c r="N7" s="78"/>
    </row>
    <row r="8" spans="2:14" ht="24" customHeight="1">
      <c r="B8" s="64">
        <v>3</v>
      </c>
      <c r="C8" s="57" t="s">
        <v>25</v>
      </c>
      <c r="D8" s="58"/>
      <c r="E8" s="59"/>
      <c r="F8" s="11" t="str">
        <f ca="1">INDIRECT(ADDRESS(31,6))&amp;":"&amp;INDIRECT(ADDRESS(31,7))</f>
        <v>3:13</v>
      </c>
      <c r="G8" s="6" t="str">
        <f ca="1">INDIRECT(ADDRESS(37,7))&amp;":"&amp;INDIRECT(ADDRESS(37,6))</f>
        <v>10:13</v>
      </c>
      <c r="H8" s="7" t="s">
        <v>7</v>
      </c>
      <c r="I8" s="6" t="str">
        <f ca="1">INDIRECT(ADDRESS(22,6))&amp;":"&amp;INDIRECT(ADDRESS(22,7))</f>
        <v>13:4</v>
      </c>
      <c r="J8" s="6" t="str">
        <f ca="1">INDIRECT(ADDRESS(26,7))&amp;":"&amp;INDIRECT(ADDRESS(26,6))</f>
        <v>13:4</v>
      </c>
      <c r="K8" s="10" t="str">
        <f ca="1">INDIRECT(ADDRESS(40,6))&amp;":"&amp;INDIRECT(ADDRESS(40,7))</f>
        <v>3:13</v>
      </c>
      <c r="L8" s="76">
        <f>IF(COUNT(F9:K9)=0,"",COUNTIF(F9:K9,"&gt;0")+0.5*COUNTIF(F9:K9,0))</f>
        <v>2</v>
      </c>
      <c r="M8" s="16"/>
      <c r="N8" s="77">
        <v>4</v>
      </c>
    </row>
    <row r="9" spans="2:14" ht="24" customHeight="1">
      <c r="B9" s="53"/>
      <c r="C9" s="57"/>
      <c r="D9" s="58"/>
      <c r="E9" s="59"/>
      <c r="F9" s="22">
        <f ca="1">IF(LEN(INDIRECT(ADDRESS(ROW()-1,COLUMN())))=1,"",INDIRECT(ADDRESS(31,6))-INDIRECT(ADDRESS(31,7)))</f>
        <v>-10</v>
      </c>
      <c r="G9" s="16">
        <f ca="1">IF(LEN(INDIRECT(ADDRESS(ROW()-1,COLUMN())))=1,"",INDIRECT(ADDRESS(37,7))-INDIRECT(ADDRESS(37,6)))</f>
        <v>-3</v>
      </c>
      <c r="H9" s="14" t="s">
        <v>7</v>
      </c>
      <c r="I9" s="16">
        <f ca="1">IF(LEN(INDIRECT(ADDRESS(ROW()-1,COLUMN())))=1,"",INDIRECT(ADDRESS(22,6))-INDIRECT(ADDRESS(22,7)))</f>
        <v>9</v>
      </c>
      <c r="J9" s="16">
        <f ca="1">IF(LEN(INDIRECT(ADDRESS(ROW()-1,COLUMN())))=1,"",INDIRECT(ADDRESS(26,7))-INDIRECT(ADDRESS(26,6)))</f>
        <v>9</v>
      </c>
      <c r="K9" s="17">
        <f ca="1">IF(LEN(INDIRECT(ADDRESS(ROW()-1,COLUMN())))=1,"",INDIRECT(ADDRESS(40,6))-INDIRECT(ADDRESS(40,7)))</f>
        <v>-10</v>
      </c>
      <c r="L9" s="76"/>
      <c r="M9" s="16">
        <f>IF(COUNT(F9:K9)=0,"",SUM(F9:K9))</f>
        <v>-5</v>
      </c>
      <c r="N9" s="78"/>
    </row>
    <row r="10" spans="2:14" ht="24" customHeight="1">
      <c r="B10" s="64">
        <v>4</v>
      </c>
      <c r="C10" s="57" t="s">
        <v>26</v>
      </c>
      <c r="D10" s="58"/>
      <c r="E10" s="59"/>
      <c r="F10" s="11" t="str">
        <f ca="1">INDIRECT(ADDRESS(36,7))&amp;":"&amp;INDIRECT(ADDRESS(36,6))</f>
        <v>0:13</v>
      </c>
      <c r="G10" s="6" t="str">
        <f ca="1">INDIRECT(ADDRESS(41,6))&amp;":"&amp;INDIRECT(ADDRESS(41,7))</f>
        <v>9:13</v>
      </c>
      <c r="H10" s="6" t="str">
        <f ca="1">INDIRECT(ADDRESS(22,7))&amp;":"&amp;INDIRECT(ADDRESS(22,6))</f>
        <v>4:13</v>
      </c>
      <c r="I10" s="7" t="s">
        <v>7</v>
      </c>
      <c r="J10" s="6" t="str">
        <f ca="1">INDIRECT(ADDRESS(32,6))&amp;":"&amp;INDIRECT(ADDRESS(32,7))</f>
        <v>13:10</v>
      </c>
      <c r="K10" s="10" t="str">
        <f ca="1">INDIRECT(ADDRESS(25,7))&amp;":"&amp;INDIRECT(ADDRESS(25,6))</f>
        <v>3:13</v>
      </c>
      <c r="L10" s="76">
        <f>IF(COUNT(F11:K11)=0,"",COUNTIF(F11:K11,"&gt;0")+0.5*COUNTIF(F11:K11,0))</f>
        <v>1</v>
      </c>
      <c r="M10" s="16"/>
      <c r="N10" s="77">
        <v>5</v>
      </c>
    </row>
    <row r="11" spans="2:14" ht="24" customHeight="1">
      <c r="B11" s="53"/>
      <c r="C11" s="57"/>
      <c r="D11" s="58"/>
      <c r="E11" s="59"/>
      <c r="F11" s="22">
        <f ca="1">IF(LEN(INDIRECT(ADDRESS(ROW()-1,COLUMN())))=1,"",INDIRECT(ADDRESS(36,7))-INDIRECT(ADDRESS(36,6)))</f>
        <v>-13</v>
      </c>
      <c r="G11" s="16">
        <f ca="1">IF(LEN(INDIRECT(ADDRESS(ROW()-1,COLUMN())))=1,"",INDIRECT(ADDRESS(41,6))-INDIRECT(ADDRESS(41,7)))</f>
        <v>-4</v>
      </c>
      <c r="H11" s="16">
        <f ca="1">IF(LEN(INDIRECT(ADDRESS(ROW()-1,COLUMN())))=1,"",INDIRECT(ADDRESS(22,7))-INDIRECT(ADDRESS(22,6)))</f>
        <v>-9</v>
      </c>
      <c r="I11" s="14" t="s">
        <v>7</v>
      </c>
      <c r="J11" s="16">
        <f ca="1">IF(LEN(INDIRECT(ADDRESS(ROW()-1,COLUMN())))=1,"",INDIRECT(ADDRESS(32,6))-INDIRECT(ADDRESS(32,7)))</f>
        <v>3</v>
      </c>
      <c r="K11" s="17">
        <f ca="1">IF(LEN(INDIRECT(ADDRESS(ROW()-1,COLUMN())))=1,"",INDIRECT(ADDRESS(25,7))-INDIRECT(ADDRESS(25,6)))</f>
        <v>-10</v>
      </c>
      <c r="L11" s="76"/>
      <c r="M11" s="16">
        <f>IF(COUNT(F11:K11)=0,"",SUM(F11:K11))</f>
        <v>-33</v>
      </c>
      <c r="N11" s="78"/>
    </row>
    <row r="12" spans="2:14" ht="24" customHeight="1">
      <c r="B12" s="64">
        <v>5</v>
      </c>
      <c r="C12" s="57" t="s">
        <v>27</v>
      </c>
      <c r="D12" s="58"/>
      <c r="E12" s="59"/>
      <c r="F12" s="11" t="str">
        <f ca="1">INDIRECT(ADDRESS(42,6))&amp;":"&amp;INDIRECT(ADDRESS(42,7))</f>
        <v>5:13</v>
      </c>
      <c r="G12" s="6" t="str">
        <f ca="1">INDIRECT(ADDRESS(21,7))&amp;":"&amp;INDIRECT(ADDRESS(21,6))</f>
        <v>3:13</v>
      </c>
      <c r="H12" s="6" t="str">
        <f ca="1">INDIRECT(ADDRESS(26,6))&amp;":"&amp;INDIRECT(ADDRESS(26,7))</f>
        <v>4:13</v>
      </c>
      <c r="I12" s="6" t="str">
        <f ca="1">INDIRECT(ADDRESS(32,7))&amp;":"&amp;INDIRECT(ADDRESS(32,6))</f>
        <v>10:13</v>
      </c>
      <c r="J12" s="7" t="s">
        <v>7</v>
      </c>
      <c r="K12" s="10" t="str">
        <f ca="1">INDIRECT(ADDRESS(35,7))&amp;":"&amp;INDIRECT(ADDRESS(35,6))</f>
        <v>13:6</v>
      </c>
      <c r="L12" s="76">
        <f>IF(COUNT(F13:K13)=0,"",COUNTIF(F13:K13,"&gt;0")+0.5*COUNTIF(F13:K13,0))</f>
        <v>1</v>
      </c>
      <c r="M12" s="16"/>
      <c r="N12" s="77">
        <v>6</v>
      </c>
    </row>
    <row r="13" spans="2:14" ht="24" customHeight="1">
      <c r="B13" s="53"/>
      <c r="C13" s="57"/>
      <c r="D13" s="58"/>
      <c r="E13" s="59"/>
      <c r="F13" s="22">
        <f ca="1">IF(LEN(INDIRECT(ADDRESS(ROW()-1,COLUMN())))=1,"",INDIRECT(ADDRESS(42,6))-INDIRECT(ADDRESS(42,7)))</f>
        <v>-8</v>
      </c>
      <c r="G13" s="16">
        <f ca="1">IF(LEN(INDIRECT(ADDRESS(ROW()-1,COLUMN())))=1,"",INDIRECT(ADDRESS(21,7))-INDIRECT(ADDRESS(21,6)))</f>
        <v>-10</v>
      </c>
      <c r="H13" s="16">
        <f ca="1">IF(LEN(INDIRECT(ADDRESS(ROW()-1,COLUMN())))=1,"",INDIRECT(ADDRESS(26,6))-INDIRECT(ADDRESS(26,7)))</f>
        <v>-9</v>
      </c>
      <c r="I13" s="16">
        <f ca="1">IF(LEN(INDIRECT(ADDRESS(ROW()-1,COLUMN())))=1,"",INDIRECT(ADDRESS(32,7))-INDIRECT(ADDRESS(32,6)))</f>
        <v>-3</v>
      </c>
      <c r="J13" s="14" t="s">
        <v>7</v>
      </c>
      <c r="K13" s="17">
        <f ca="1">IF(LEN(INDIRECT(ADDRESS(ROW()-1,COLUMN())))=1,"",INDIRECT(ADDRESS(35,7))-INDIRECT(ADDRESS(35,6)))</f>
        <v>7</v>
      </c>
      <c r="L13" s="76"/>
      <c r="M13" s="16">
        <f>IF(COUNT(F13:K13)=0,"",SUM(F13:K13))</f>
        <v>-23</v>
      </c>
      <c r="N13" s="78"/>
    </row>
    <row r="14" spans="2:14" ht="24" customHeight="1">
      <c r="B14" s="64">
        <v>6</v>
      </c>
      <c r="C14" s="57" t="s">
        <v>28</v>
      </c>
      <c r="D14" s="58"/>
      <c r="E14" s="59"/>
      <c r="F14" s="11" t="str">
        <f ca="1">INDIRECT(ADDRESS(20,7))&amp;":"&amp;INDIRECT(ADDRESS(20,6))</f>
        <v>4:13</v>
      </c>
      <c r="G14" s="6" t="str">
        <f ca="1">INDIRECT(ADDRESS(30,7))&amp;":"&amp;INDIRECT(ADDRESS(30,6))</f>
        <v>7:13</v>
      </c>
      <c r="H14" s="6" t="str">
        <f ca="1">INDIRECT(ADDRESS(40,7))&amp;":"&amp;INDIRECT(ADDRESS(40,6))</f>
        <v>13:3</v>
      </c>
      <c r="I14" s="6" t="str">
        <f ca="1">INDIRECT(ADDRESS(25,6))&amp;":"&amp;INDIRECT(ADDRESS(25,7))</f>
        <v>13:3</v>
      </c>
      <c r="J14" s="6" t="str">
        <f ca="1">INDIRECT(ADDRESS(35,6))&amp;":"&amp;INDIRECT(ADDRESS(35,7))</f>
        <v>6:13</v>
      </c>
      <c r="K14" s="12" t="s">
        <v>7</v>
      </c>
      <c r="L14" s="76">
        <f>IF(COUNT(F15:K15)=0,"",COUNTIF(F15:K15,"&gt;0")+0.5*COUNTIF(F15:K15,0))</f>
        <v>2</v>
      </c>
      <c r="M14" s="16"/>
      <c r="N14" s="77">
        <v>3</v>
      </c>
    </row>
    <row r="15" spans="2:14" ht="24" customHeight="1" thickBot="1">
      <c r="B15" s="65"/>
      <c r="C15" s="66"/>
      <c r="D15" s="67"/>
      <c r="E15" s="68"/>
      <c r="F15" s="19">
        <f ca="1">IF(LEN(INDIRECT(ADDRESS(ROW()-1,COLUMN())))=1,"",INDIRECT(ADDRESS(20,7))-INDIRECT(ADDRESS(20,6)))</f>
        <v>-9</v>
      </c>
      <c r="G15" s="18">
        <f ca="1">IF(LEN(INDIRECT(ADDRESS(ROW()-1,COLUMN())))=1,"",INDIRECT(ADDRESS(30,7))-INDIRECT(ADDRESS(30,6)))</f>
        <v>-6</v>
      </c>
      <c r="H15" s="18">
        <f ca="1">IF(LEN(INDIRECT(ADDRESS(ROW()-1,COLUMN())))=1,"",INDIRECT(ADDRESS(40,7))-INDIRECT(ADDRESS(40,6)))</f>
        <v>10</v>
      </c>
      <c r="I15" s="18">
        <f ca="1">IF(LEN(INDIRECT(ADDRESS(ROW()-1,COLUMN())))=1,"",INDIRECT(ADDRESS(25,6))-INDIRECT(ADDRESS(25,7)))</f>
        <v>10</v>
      </c>
      <c r="J15" s="18">
        <f ca="1">IF(LEN(INDIRECT(ADDRESS(ROW()-1,COLUMN())))=1,"",INDIRECT(ADDRESS(35,6))-INDIRECT(ADDRESS(35,7)))</f>
        <v>-7</v>
      </c>
      <c r="K15" s="15" t="s">
        <v>7</v>
      </c>
      <c r="L15" s="81"/>
      <c r="M15" s="18">
        <f>IF(COUNT(F15:K15)=0,"",SUM(F15:K15))</f>
        <v>-2</v>
      </c>
      <c r="N15" s="82"/>
    </row>
    <row r="16" ht="15">
      <c r="M16"/>
    </row>
    <row r="17" ht="15">
      <c r="M17"/>
    </row>
    <row r="18" ht="15">
      <c r="M18"/>
    </row>
    <row r="19" spans="1:11" s="38" customFormat="1" ht="30" customHeight="1" thickBot="1">
      <c r="A19" s="37"/>
      <c r="B19" s="71" t="s">
        <v>4</v>
      </c>
      <c r="C19" s="71"/>
      <c r="D19" s="71"/>
      <c r="E19" s="71"/>
      <c r="F19" s="71"/>
      <c r="G19" s="71"/>
      <c r="H19" s="71"/>
      <c r="I19" s="71"/>
      <c r="J19" s="71"/>
      <c r="K19" s="71"/>
    </row>
    <row r="20" spans="1:13" s="38" customFormat="1" ht="30" customHeight="1" thickBot="1">
      <c r="A20" s="37"/>
      <c r="B20" s="42">
        <v>1</v>
      </c>
      <c r="C20" s="74" t="str">
        <f ca="1">IF(ISBLANK(INDIRECT(ADDRESS(B20*2+2,3))),"",INDIRECT(ADDRESS(B20*2+2,3)))</f>
        <v>Аладушки</v>
      </c>
      <c r="D20" s="74"/>
      <c r="E20" s="75"/>
      <c r="F20" s="39">
        <v>13</v>
      </c>
      <c r="G20" s="40">
        <v>4</v>
      </c>
      <c r="H20" s="73" t="str">
        <f ca="1">IF(ISBLANK(INDIRECT(ADDRESS(K20*2+2,3))),"",INDIRECT(ADDRESS(K20*2+2,3)))</f>
        <v>Триумф</v>
      </c>
      <c r="I20" s="74"/>
      <c r="J20" s="74"/>
      <c r="K20" s="42">
        <v>6</v>
      </c>
      <c r="L20" s="41" t="s">
        <v>11</v>
      </c>
      <c r="M20" s="36">
        <v>1</v>
      </c>
    </row>
    <row r="21" spans="1:13" s="38" customFormat="1" ht="30" customHeight="1" thickBot="1">
      <c r="A21" s="37"/>
      <c r="B21" s="42">
        <v>2</v>
      </c>
      <c r="C21" s="74" t="str">
        <f ca="1">IF(ISBLANK(INDIRECT(ADDRESS(B21*2+2,3))),"",INDIRECT(ADDRESS(B21*2+2,3)))</f>
        <v>Такса</v>
      </c>
      <c r="D21" s="74"/>
      <c r="E21" s="75"/>
      <c r="F21" s="39">
        <v>13</v>
      </c>
      <c r="G21" s="40">
        <v>3</v>
      </c>
      <c r="H21" s="73" t="str">
        <f ca="1">IF(ISBLANK(INDIRECT(ADDRESS(K21*2+2,3))),"",INDIRECT(ADDRESS(K21*2+2,3)))</f>
        <v>Богатовы</v>
      </c>
      <c r="I21" s="74"/>
      <c r="J21" s="74"/>
      <c r="K21" s="42">
        <v>5</v>
      </c>
      <c r="L21" s="41" t="s">
        <v>11</v>
      </c>
      <c r="M21" s="36">
        <v>2</v>
      </c>
    </row>
    <row r="22" spans="1:13" s="38" customFormat="1" ht="30" customHeight="1" thickBot="1">
      <c r="A22" s="37"/>
      <c r="B22" s="42">
        <v>3</v>
      </c>
      <c r="C22" s="74" t="str">
        <f ca="1">IF(ISBLANK(INDIRECT(ADDRESS(B22*2+2,3))),"",INDIRECT(ADDRESS(B22*2+2,3)))</f>
        <v>Федотов</v>
      </c>
      <c r="D22" s="74"/>
      <c r="E22" s="75"/>
      <c r="F22" s="39">
        <v>13</v>
      </c>
      <c r="G22" s="40">
        <v>4</v>
      </c>
      <c r="H22" s="73" t="str">
        <f ca="1">IF(ISBLANK(INDIRECT(ADDRESS(K22*2+2,3))),"",INDIRECT(ADDRESS(K22*2+2,3)))</f>
        <v>ПрайдВШляпах</v>
      </c>
      <c r="I22" s="74"/>
      <c r="J22" s="74"/>
      <c r="K22" s="42">
        <v>4</v>
      </c>
      <c r="L22" s="41" t="s">
        <v>11</v>
      </c>
      <c r="M22" s="36">
        <v>3</v>
      </c>
    </row>
    <row r="23" spans="1:13" s="38" customFormat="1" ht="30" customHeight="1">
      <c r="A23" s="37"/>
      <c r="M23" s="43"/>
    </row>
    <row r="24" spans="1:13" s="38" customFormat="1" ht="30" customHeight="1" thickBot="1">
      <c r="A24" s="37"/>
      <c r="B24" s="71" t="s">
        <v>5</v>
      </c>
      <c r="C24" s="71"/>
      <c r="D24" s="71"/>
      <c r="E24" s="71"/>
      <c r="F24" s="71"/>
      <c r="G24" s="71"/>
      <c r="H24" s="71"/>
      <c r="I24" s="71"/>
      <c r="J24" s="71"/>
      <c r="K24" s="71"/>
      <c r="M24" s="43"/>
    </row>
    <row r="25" spans="1:13" s="38" customFormat="1" ht="30" customHeight="1" thickBot="1">
      <c r="A25" s="37"/>
      <c r="B25" s="42">
        <v>6</v>
      </c>
      <c r="C25" s="74" t="str">
        <f ca="1">IF(ISBLANK(INDIRECT(ADDRESS(B25*2+2,3))),"",INDIRECT(ADDRESS(B25*2+2,3)))</f>
        <v>Триумф</v>
      </c>
      <c r="D25" s="74"/>
      <c r="E25" s="75"/>
      <c r="F25" s="39">
        <v>13</v>
      </c>
      <c r="G25" s="40">
        <v>3</v>
      </c>
      <c r="H25" s="73" t="str">
        <f ca="1">IF(ISBLANK(INDIRECT(ADDRESS(K25*2+2,3))),"",INDIRECT(ADDRESS(K25*2+2,3)))</f>
        <v>ПрайдВШляпах</v>
      </c>
      <c r="I25" s="74"/>
      <c r="J25" s="74"/>
      <c r="K25" s="42">
        <v>4</v>
      </c>
      <c r="L25" s="41" t="s">
        <v>11</v>
      </c>
      <c r="M25" s="36">
        <v>4</v>
      </c>
    </row>
    <row r="26" spans="1:13" s="38" customFormat="1" ht="30" customHeight="1" thickBot="1">
      <c r="A26" s="37"/>
      <c r="B26" s="42">
        <v>5</v>
      </c>
      <c r="C26" s="74" t="str">
        <f ca="1">IF(ISBLANK(INDIRECT(ADDRESS(B26*2+2,3))),"",INDIRECT(ADDRESS(B26*2+2,3)))</f>
        <v>Богатовы</v>
      </c>
      <c r="D26" s="74"/>
      <c r="E26" s="75"/>
      <c r="F26" s="39">
        <v>4</v>
      </c>
      <c r="G26" s="40">
        <v>13</v>
      </c>
      <c r="H26" s="73" t="str">
        <f ca="1">IF(ISBLANK(INDIRECT(ADDRESS(K26*2+2,3))),"",INDIRECT(ADDRESS(K26*2+2,3)))</f>
        <v>Федотов</v>
      </c>
      <c r="I26" s="74"/>
      <c r="J26" s="74"/>
      <c r="K26" s="42">
        <v>3</v>
      </c>
      <c r="L26" s="41" t="s">
        <v>11</v>
      </c>
      <c r="M26" s="36">
        <v>5</v>
      </c>
    </row>
    <row r="27" spans="1:13" s="38" customFormat="1" ht="30" customHeight="1" thickBot="1">
      <c r="A27" s="37"/>
      <c r="B27" s="42">
        <v>1</v>
      </c>
      <c r="C27" s="74" t="str">
        <f ca="1">IF(ISBLANK(INDIRECT(ADDRESS(B27*2+2,3))),"",INDIRECT(ADDRESS(B27*2+2,3)))</f>
        <v>Аладушки</v>
      </c>
      <c r="D27" s="74"/>
      <c r="E27" s="75"/>
      <c r="F27" s="39">
        <v>13</v>
      </c>
      <c r="G27" s="40">
        <v>7</v>
      </c>
      <c r="H27" s="73" t="str">
        <f ca="1">IF(ISBLANK(INDIRECT(ADDRESS(K27*2+2,3))),"",INDIRECT(ADDRESS(K27*2+2,3)))</f>
        <v>Такса</v>
      </c>
      <c r="I27" s="74"/>
      <c r="J27" s="74"/>
      <c r="K27" s="42">
        <v>2</v>
      </c>
      <c r="L27" s="41" t="s">
        <v>11</v>
      </c>
      <c r="M27" s="36">
        <v>6</v>
      </c>
    </row>
    <row r="28" spans="1:13" s="38" customFormat="1" ht="30" customHeight="1">
      <c r="A28" s="37"/>
      <c r="M28" s="43"/>
    </row>
    <row r="29" spans="1:13" s="38" customFormat="1" ht="30" customHeight="1" thickBot="1">
      <c r="A29" s="37"/>
      <c r="B29" s="71" t="s">
        <v>6</v>
      </c>
      <c r="C29" s="71"/>
      <c r="D29" s="71"/>
      <c r="E29" s="71"/>
      <c r="F29" s="71"/>
      <c r="G29" s="71"/>
      <c r="H29" s="71"/>
      <c r="I29" s="71"/>
      <c r="J29" s="71"/>
      <c r="K29" s="71"/>
      <c r="M29" s="43"/>
    </row>
    <row r="30" spans="1:13" s="38" customFormat="1" ht="30" customHeight="1" thickBot="1">
      <c r="A30" s="37"/>
      <c r="B30" s="42">
        <v>2</v>
      </c>
      <c r="C30" s="74" t="str">
        <f ca="1">IF(ISBLANK(INDIRECT(ADDRESS(B30*2+2,3))),"",INDIRECT(ADDRESS(B30*2+2,3)))</f>
        <v>Такса</v>
      </c>
      <c r="D30" s="74"/>
      <c r="E30" s="75"/>
      <c r="F30" s="39">
        <v>13</v>
      </c>
      <c r="G30" s="40">
        <v>7</v>
      </c>
      <c r="H30" s="73" t="str">
        <f ca="1">IF(ISBLANK(INDIRECT(ADDRESS(K30*2+2,3))),"",INDIRECT(ADDRESS(K30*2+2,3)))</f>
        <v>Триумф</v>
      </c>
      <c r="I30" s="74"/>
      <c r="J30" s="74"/>
      <c r="K30" s="42">
        <v>6</v>
      </c>
      <c r="L30" s="41" t="s">
        <v>11</v>
      </c>
      <c r="M30" s="36">
        <v>7</v>
      </c>
    </row>
    <row r="31" spans="1:13" s="38" customFormat="1" ht="30" customHeight="1" thickBot="1">
      <c r="A31" s="37"/>
      <c r="B31" s="42">
        <v>3</v>
      </c>
      <c r="C31" s="74" t="str">
        <f ca="1">IF(ISBLANK(INDIRECT(ADDRESS(B31*2+2,3))),"",INDIRECT(ADDRESS(B31*2+2,3)))</f>
        <v>Федотов</v>
      </c>
      <c r="D31" s="74"/>
      <c r="E31" s="75"/>
      <c r="F31" s="39">
        <v>3</v>
      </c>
      <c r="G31" s="40">
        <v>13</v>
      </c>
      <c r="H31" s="73" t="str">
        <f ca="1">IF(ISBLANK(INDIRECT(ADDRESS(K31*2+2,3))),"",INDIRECT(ADDRESS(K31*2+2,3)))</f>
        <v>Аладушки</v>
      </c>
      <c r="I31" s="74"/>
      <c r="J31" s="74"/>
      <c r="K31" s="42">
        <v>1</v>
      </c>
      <c r="L31" s="41" t="s">
        <v>11</v>
      </c>
      <c r="M31" s="36">
        <v>8</v>
      </c>
    </row>
    <row r="32" spans="1:13" s="38" customFormat="1" ht="30" customHeight="1" thickBot="1">
      <c r="A32" s="37"/>
      <c r="B32" s="42">
        <v>4</v>
      </c>
      <c r="C32" s="74" t="str">
        <f ca="1">IF(ISBLANK(INDIRECT(ADDRESS(B32*2+2,3))),"",INDIRECT(ADDRESS(B32*2+2,3)))</f>
        <v>ПрайдВШляпах</v>
      </c>
      <c r="D32" s="74"/>
      <c r="E32" s="75"/>
      <c r="F32" s="39">
        <v>13</v>
      </c>
      <c r="G32" s="40">
        <v>10</v>
      </c>
      <c r="H32" s="73" t="str">
        <f ca="1">IF(ISBLANK(INDIRECT(ADDRESS(K32*2+2,3))),"",INDIRECT(ADDRESS(K32*2+2,3)))</f>
        <v>Богатовы</v>
      </c>
      <c r="I32" s="74"/>
      <c r="J32" s="74"/>
      <c r="K32" s="42">
        <v>5</v>
      </c>
      <c r="L32" s="41" t="s">
        <v>11</v>
      </c>
      <c r="M32" s="36">
        <v>1</v>
      </c>
    </row>
    <row r="33" spans="1:13" s="38" customFormat="1" ht="30" customHeight="1">
      <c r="A33" s="37"/>
      <c r="M33" s="43"/>
    </row>
    <row r="34" spans="1:13" s="38" customFormat="1" ht="30" customHeight="1" thickBot="1">
      <c r="A34" s="37"/>
      <c r="B34" s="71" t="s">
        <v>8</v>
      </c>
      <c r="C34" s="71"/>
      <c r="D34" s="71"/>
      <c r="E34" s="71"/>
      <c r="F34" s="71"/>
      <c r="G34" s="71"/>
      <c r="H34" s="71"/>
      <c r="I34" s="71"/>
      <c r="J34" s="71"/>
      <c r="K34" s="71"/>
      <c r="M34" s="43"/>
    </row>
    <row r="35" spans="1:13" s="38" customFormat="1" ht="30" customHeight="1" thickBot="1">
      <c r="A35" s="37"/>
      <c r="B35" s="42">
        <v>6</v>
      </c>
      <c r="C35" s="74" t="str">
        <f ca="1">IF(ISBLANK(INDIRECT(ADDRESS(B35*2+2,3))),"",INDIRECT(ADDRESS(B35*2+2,3)))</f>
        <v>Триумф</v>
      </c>
      <c r="D35" s="74"/>
      <c r="E35" s="75"/>
      <c r="F35" s="39">
        <v>6</v>
      </c>
      <c r="G35" s="40">
        <v>13</v>
      </c>
      <c r="H35" s="73" t="str">
        <f ca="1">IF(ISBLANK(INDIRECT(ADDRESS(K35*2+2,3))),"",INDIRECT(ADDRESS(K35*2+2,3)))</f>
        <v>Богатовы</v>
      </c>
      <c r="I35" s="74"/>
      <c r="J35" s="74"/>
      <c r="K35" s="42">
        <v>5</v>
      </c>
      <c r="L35" s="41" t="s">
        <v>11</v>
      </c>
      <c r="M35" s="36"/>
    </row>
    <row r="36" spans="1:13" s="38" customFormat="1" ht="30" customHeight="1" thickBot="1">
      <c r="A36" s="37"/>
      <c r="B36" s="42">
        <v>1</v>
      </c>
      <c r="C36" s="74" t="str">
        <f ca="1">IF(ISBLANK(INDIRECT(ADDRESS(B36*2+2,3))),"",INDIRECT(ADDRESS(B36*2+2,3)))</f>
        <v>Аладушки</v>
      </c>
      <c r="D36" s="74"/>
      <c r="E36" s="75"/>
      <c r="F36" s="39">
        <v>13</v>
      </c>
      <c r="G36" s="40">
        <v>0</v>
      </c>
      <c r="H36" s="73" t="str">
        <f ca="1">IF(ISBLANK(INDIRECT(ADDRESS(K36*2+2,3))),"",INDIRECT(ADDRESS(K36*2+2,3)))</f>
        <v>ПрайдВШляпах</v>
      </c>
      <c r="I36" s="74"/>
      <c r="J36" s="74"/>
      <c r="K36" s="42">
        <v>4</v>
      </c>
      <c r="L36" s="41" t="s">
        <v>11</v>
      </c>
      <c r="M36" s="36"/>
    </row>
    <row r="37" spans="1:13" s="38" customFormat="1" ht="30" customHeight="1" thickBot="1">
      <c r="A37" s="37"/>
      <c r="B37" s="42">
        <v>2</v>
      </c>
      <c r="C37" s="74" t="str">
        <f ca="1">IF(ISBLANK(INDIRECT(ADDRESS(B37*2+2,3))),"",INDIRECT(ADDRESS(B37*2+2,3)))</f>
        <v>Такса</v>
      </c>
      <c r="D37" s="74"/>
      <c r="E37" s="75"/>
      <c r="F37" s="39">
        <v>13</v>
      </c>
      <c r="G37" s="40">
        <v>10</v>
      </c>
      <c r="H37" s="73" t="str">
        <f ca="1">IF(ISBLANK(INDIRECT(ADDRESS(K37*2+2,3))),"",INDIRECT(ADDRESS(K37*2+2,3)))</f>
        <v>Федотов</v>
      </c>
      <c r="I37" s="74"/>
      <c r="J37" s="74"/>
      <c r="K37" s="42">
        <v>3</v>
      </c>
      <c r="L37" s="41" t="s">
        <v>11</v>
      </c>
      <c r="M37" s="36"/>
    </row>
    <row r="38" spans="1:13" s="38" customFormat="1" ht="30" customHeight="1">
      <c r="A38" s="37"/>
      <c r="M38" s="43"/>
    </row>
    <row r="39" spans="1:13" s="38" customFormat="1" ht="30" customHeight="1" thickBot="1">
      <c r="A39" s="37"/>
      <c r="B39" s="71" t="s">
        <v>9</v>
      </c>
      <c r="C39" s="71"/>
      <c r="D39" s="71"/>
      <c r="E39" s="71"/>
      <c r="F39" s="71"/>
      <c r="G39" s="71"/>
      <c r="H39" s="71"/>
      <c r="I39" s="71"/>
      <c r="J39" s="71"/>
      <c r="K39" s="71"/>
      <c r="M39" s="43"/>
    </row>
    <row r="40" spans="1:13" s="38" customFormat="1" ht="30" customHeight="1" thickBot="1">
      <c r="A40" s="37"/>
      <c r="B40" s="42">
        <v>3</v>
      </c>
      <c r="C40" s="74" t="str">
        <f ca="1">IF(ISBLANK(INDIRECT(ADDRESS(B40*2+2,3))),"",INDIRECT(ADDRESS(B40*2+2,3)))</f>
        <v>Федотов</v>
      </c>
      <c r="D40" s="74"/>
      <c r="E40" s="75"/>
      <c r="F40" s="39">
        <v>3</v>
      </c>
      <c r="G40" s="40">
        <v>13</v>
      </c>
      <c r="H40" s="73" t="str">
        <f ca="1">IF(ISBLANK(INDIRECT(ADDRESS(K40*2+2,3))),"",INDIRECT(ADDRESS(K40*2+2,3)))</f>
        <v>Триумф</v>
      </c>
      <c r="I40" s="74"/>
      <c r="J40" s="74"/>
      <c r="K40" s="42">
        <v>6</v>
      </c>
      <c r="L40" s="41" t="s">
        <v>11</v>
      </c>
      <c r="M40" s="36"/>
    </row>
    <row r="41" spans="1:13" s="38" customFormat="1" ht="30" customHeight="1" thickBot="1">
      <c r="A41" s="37"/>
      <c r="B41" s="42">
        <v>4</v>
      </c>
      <c r="C41" s="74" t="str">
        <f ca="1">IF(ISBLANK(INDIRECT(ADDRESS(B41*2+2,3))),"",INDIRECT(ADDRESS(B41*2+2,3)))</f>
        <v>ПрайдВШляпах</v>
      </c>
      <c r="D41" s="74"/>
      <c r="E41" s="75"/>
      <c r="F41" s="39">
        <v>9</v>
      </c>
      <c r="G41" s="40">
        <v>13</v>
      </c>
      <c r="H41" s="73" t="str">
        <f ca="1">IF(ISBLANK(INDIRECT(ADDRESS(K41*2+2,3))),"",INDIRECT(ADDRESS(K41*2+2,3)))</f>
        <v>Такса</v>
      </c>
      <c r="I41" s="74"/>
      <c r="J41" s="74"/>
      <c r="K41" s="42">
        <v>2</v>
      </c>
      <c r="L41" s="41" t="s">
        <v>11</v>
      </c>
      <c r="M41" s="36"/>
    </row>
    <row r="42" spans="1:13" s="38" customFormat="1" ht="30" customHeight="1" thickBot="1">
      <c r="A42" s="37"/>
      <c r="B42" s="42">
        <v>5</v>
      </c>
      <c r="C42" s="74" t="str">
        <f ca="1">IF(ISBLANK(INDIRECT(ADDRESS(B42*2+2,3))),"",INDIRECT(ADDRESS(B42*2+2,3)))</f>
        <v>Богатовы</v>
      </c>
      <c r="D42" s="74"/>
      <c r="E42" s="75"/>
      <c r="F42" s="39">
        <v>5</v>
      </c>
      <c r="G42" s="40">
        <v>13</v>
      </c>
      <c r="H42" s="73" t="str">
        <f ca="1">IF(ISBLANK(INDIRECT(ADDRESS(K42*2+2,3))),"",INDIRECT(ADDRESS(K42*2+2,3)))</f>
        <v>Аладушки</v>
      </c>
      <c r="I42" s="74"/>
      <c r="J42" s="74"/>
      <c r="K42" s="42">
        <v>1</v>
      </c>
      <c r="L42" s="41" t="s">
        <v>11</v>
      </c>
      <c r="M42" s="36"/>
    </row>
  </sheetData>
  <sheetProtection/>
  <mergeCells count="61">
    <mergeCell ref="H37:J37"/>
    <mergeCell ref="B39:K39"/>
    <mergeCell ref="C40:E40"/>
    <mergeCell ref="H40:J40"/>
    <mergeCell ref="C41:E41"/>
    <mergeCell ref="H41:J41"/>
    <mergeCell ref="C31:E31"/>
    <mergeCell ref="H31:J31"/>
    <mergeCell ref="C42:E42"/>
    <mergeCell ref="H42:J42"/>
    <mergeCell ref="B34:K34"/>
    <mergeCell ref="C35:E35"/>
    <mergeCell ref="H35:J35"/>
    <mergeCell ref="C36:E36"/>
    <mergeCell ref="H36:J36"/>
    <mergeCell ref="C37:E37"/>
    <mergeCell ref="C26:E26"/>
    <mergeCell ref="H26:J26"/>
    <mergeCell ref="C27:E27"/>
    <mergeCell ref="H27:J27"/>
    <mergeCell ref="B29:K29"/>
    <mergeCell ref="C30:E30"/>
    <mergeCell ref="H30:J30"/>
    <mergeCell ref="B19:K19"/>
    <mergeCell ref="C20:E20"/>
    <mergeCell ref="H20:J20"/>
    <mergeCell ref="C21:E21"/>
    <mergeCell ref="H21:J21"/>
    <mergeCell ref="C32:E32"/>
    <mergeCell ref="H32:J32"/>
    <mergeCell ref="B24:K24"/>
    <mergeCell ref="C25:E25"/>
    <mergeCell ref="H25:J25"/>
    <mergeCell ref="N12:N13"/>
    <mergeCell ref="B14:B15"/>
    <mergeCell ref="C14:E15"/>
    <mergeCell ref="L14:L15"/>
    <mergeCell ref="N14:N15"/>
    <mergeCell ref="C22:E22"/>
    <mergeCell ref="H22:J22"/>
    <mergeCell ref="B12:B13"/>
    <mergeCell ref="C12:E13"/>
    <mergeCell ref="L12:L13"/>
    <mergeCell ref="B8:B9"/>
    <mergeCell ref="C8:E9"/>
    <mergeCell ref="L8:L9"/>
    <mergeCell ref="N8:N9"/>
    <mergeCell ref="B10:B11"/>
    <mergeCell ref="C10:E11"/>
    <mergeCell ref="L10:L11"/>
    <mergeCell ref="N10:N11"/>
    <mergeCell ref="B1:K1"/>
    <mergeCell ref="B6:B7"/>
    <mergeCell ref="C6:E7"/>
    <mergeCell ref="L6:L7"/>
    <mergeCell ref="N6:N7"/>
    <mergeCell ref="C3:E3"/>
    <mergeCell ref="B4:B5"/>
    <mergeCell ref="C4:E5"/>
    <mergeCell ref="L4:L5"/>
    <mergeCell ref="N4:N5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0"/>
  <sheetViews>
    <sheetView zoomScale="60" zoomScaleNormal="60" zoomScalePageLayoutView="0" workbookViewId="0" topLeftCell="A2">
      <selection activeCell="L11" sqref="L11"/>
    </sheetView>
  </sheetViews>
  <sheetFormatPr defaultColWidth="9.140625" defaultRowHeight="15" customHeight="1"/>
  <cols>
    <col min="1" max="1" width="9.140625" style="47" customWidth="1"/>
    <col min="2" max="15" width="9.140625" style="26" customWidth="1"/>
    <col min="16" max="16384" width="9.140625" style="26" customWidth="1"/>
  </cols>
  <sheetData>
    <row r="1" spans="2:11" ht="59.25" customHeight="1">
      <c r="B1" s="85"/>
      <c r="C1" s="85"/>
      <c r="D1" s="85"/>
      <c r="E1" s="85"/>
      <c r="F1" s="85"/>
      <c r="G1" s="85"/>
      <c r="H1" s="85"/>
      <c r="I1" s="85"/>
      <c r="J1" s="85"/>
      <c r="K1" s="85"/>
    </row>
    <row r="2" ht="15" customHeight="1">
      <c r="C2" s="32"/>
    </row>
    <row r="3" ht="15" customHeight="1">
      <c r="C3" s="32"/>
    </row>
    <row r="4" spans="2:5" ht="15" customHeight="1">
      <c r="B4" s="83" t="s">
        <v>23</v>
      </c>
      <c r="C4" s="84"/>
      <c r="D4" s="25">
        <v>13</v>
      </c>
      <c r="E4" s="27"/>
    </row>
    <row r="5" spans="3:5" ht="15" customHeight="1">
      <c r="C5" s="32"/>
      <c r="E5" s="28"/>
    </row>
    <row r="6" spans="2:9" ht="15" customHeight="1">
      <c r="B6" s="31" t="s">
        <v>11</v>
      </c>
      <c r="C6" s="32">
        <v>3</v>
      </c>
      <c r="E6" s="29"/>
      <c r="F6" s="86" t="str">
        <f>IF(ISBLANK(D4),"",IF(D4&gt;D8,B4,B8))</f>
        <v>Аладушки</v>
      </c>
      <c r="G6" s="84"/>
      <c r="H6" s="25">
        <v>5</v>
      </c>
      <c r="I6" s="27"/>
    </row>
    <row r="7" spans="3:9" ht="15" customHeight="1">
      <c r="C7" s="32"/>
      <c r="E7" s="29"/>
      <c r="I7" s="28"/>
    </row>
    <row r="8" spans="2:9" ht="15" customHeight="1">
      <c r="B8" s="83" t="s">
        <v>28</v>
      </c>
      <c r="C8" s="84"/>
      <c r="D8" s="25">
        <v>2</v>
      </c>
      <c r="E8" s="30"/>
      <c r="I8" s="29"/>
    </row>
    <row r="9" spans="3:9" ht="15" customHeight="1">
      <c r="C9" s="32"/>
      <c r="I9" s="29"/>
    </row>
    <row r="10" spans="3:13" ht="15" customHeight="1">
      <c r="C10" s="32"/>
      <c r="G10" s="31" t="s">
        <v>11</v>
      </c>
      <c r="H10" s="32"/>
      <c r="I10" s="29"/>
      <c r="J10" s="86" t="str">
        <f>IF(ISBLANK(H6),"",IF(H6&gt;H14,F6,F14))</f>
        <v>РФ</v>
      </c>
      <c r="K10" s="83"/>
      <c r="L10" s="25">
        <v>10</v>
      </c>
      <c r="M10" s="27"/>
    </row>
    <row r="11" spans="3:13" ht="15" customHeight="1">
      <c r="C11" s="32"/>
      <c r="I11" s="29"/>
      <c r="M11" s="28"/>
    </row>
    <row r="12" spans="2:13" ht="15" customHeight="1">
      <c r="B12" s="83" t="s">
        <v>17</v>
      </c>
      <c r="C12" s="84"/>
      <c r="D12" s="25">
        <v>13</v>
      </c>
      <c r="E12" s="27"/>
      <c r="I12" s="29"/>
      <c r="M12" s="29"/>
    </row>
    <row r="13" spans="3:13" ht="15" customHeight="1">
      <c r="C13" s="32"/>
      <c r="E13" s="28"/>
      <c r="I13" s="29"/>
      <c r="M13" s="29"/>
    </row>
    <row r="14" spans="2:13" ht="15" customHeight="1">
      <c r="B14" s="31" t="s">
        <v>11</v>
      </c>
      <c r="C14" s="32">
        <v>4</v>
      </c>
      <c r="E14" s="29"/>
      <c r="F14" s="86" t="str">
        <f>IF(ISBLANK(D12),"",IF(D12&gt;D16,B12,B16))</f>
        <v>РФ</v>
      </c>
      <c r="G14" s="84"/>
      <c r="H14" s="25">
        <v>9</v>
      </c>
      <c r="I14" s="30"/>
      <c r="M14" s="29"/>
    </row>
    <row r="15" spans="5:13" ht="15" customHeight="1">
      <c r="E15" s="29"/>
      <c r="M15" s="29"/>
    </row>
    <row r="16" spans="2:13" ht="15" customHeight="1">
      <c r="B16" s="83" t="s">
        <v>24</v>
      </c>
      <c r="C16" s="84"/>
      <c r="D16" s="25">
        <v>2</v>
      </c>
      <c r="E16" s="30"/>
      <c r="M16" s="29"/>
    </row>
    <row r="17" ht="15" customHeight="1">
      <c r="M17" s="29"/>
    </row>
    <row r="18" spans="2:15" ht="15" customHeight="1">
      <c r="B18" s="31"/>
      <c r="K18" s="31" t="s">
        <v>11</v>
      </c>
      <c r="L18" s="32">
        <v>1</v>
      </c>
      <c r="M18" s="29"/>
      <c r="N18" s="86" t="str">
        <f>IF(ISBLANK(L10),"",IF(L10&gt;L26,J10,J26))</f>
        <v>Монплезир</v>
      </c>
      <c r="O18" s="83"/>
    </row>
    <row r="19" ht="15" customHeight="1">
      <c r="M19" s="29"/>
    </row>
    <row r="20" spans="2:13" ht="15" customHeight="1">
      <c r="B20" s="83" t="s">
        <v>14</v>
      </c>
      <c r="C20" s="84"/>
      <c r="D20" s="25">
        <v>4</v>
      </c>
      <c r="E20" s="27"/>
      <c r="M20" s="29"/>
    </row>
    <row r="21" spans="5:13" ht="15" customHeight="1">
      <c r="E21" s="28"/>
      <c r="M21" s="29"/>
    </row>
    <row r="22" spans="2:13" ht="15" customHeight="1">
      <c r="B22" s="31" t="s">
        <v>11</v>
      </c>
      <c r="C22" s="32">
        <v>5</v>
      </c>
      <c r="E22" s="29"/>
      <c r="F22" s="86" t="str">
        <f>IF(ISBLANK(D20),"",IF(D20&gt;D24,B20,B24))</f>
        <v>Дебют</v>
      </c>
      <c r="G22" s="84"/>
      <c r="H22" s="25">
        <v>3</v>
      </c>
      <c r="I22" s="27"/>
      <c r="M22" s="29"/>
    </row>
    <row r="23" spans="5:13" ht="15" customHeight="1">
      <c r="E23" s="29"/>
      <c r="I23" s="28"/>
      <c r="M23" s="29"/>
    </row>
    <row r="24" spans="2:13" ht="15" customHeight="1">
      <c r="B24" s="83" t="s">
        <v>12</v>
      </c>
      <c r="C24" s="84"/>
      <c r="D24" s="25">
        <v>8</v>
      </c>
      <c r="E24" s="30"/>
      <c r="I24" s="29"/>
      <c r="M24" s="29"/>
    </row>
    <row r="25" spans="9:13" ht="15" customHeight="1">
      <c r="I25" s="29"/>
      <c r="M25" s="29"/>
    </row>
    <row r="26" spans="7:13" ht="15" customHeight="1">
      <c r="G26" s="31" t="s">
        <v>11</v>
      </c>
      <c r="H26" s="32"/>
      <c r="I26" s="29"/>
      <c r="J26" s="86" t="str">
        <f>IF(ISBLANK(H22),"",IF(H22&gt;H30,F22,F30))</f>
        <v>Монплезир</v>
      </c>
      <c r="K26" s="84"/>
      <c r="L26" s="25">
        <v>13</v>
      </c>
      <c r="M26" s="30"/>
    </row>
    <row r="27" ht="15" customHeight="1">
      <c r="I27" s="29"/>
    </row>
    <row r="28" spans="2:9" ht="15" customHeight="1">
      <c r="B28" s="83" t="s">
        <v>13</v>
      </c>
      <c r="C28" s="84"/>
      <c r="D28" s="25">
        <v>11</v>
      </c>
      <c r="E28" s="27"/>
      <c r="I28" s="29"/>
    </row>
    <row r="29" spans="5:9" ht="15" customHeight="1">
      <c r="E29" s="28"/>
      <c r="I29" s="29"/>
    </row>
    <row r="30" spans="2:9" ht="15" customHeight="1">
      <c r="B30" s="31" t="s">
        <v>11</v>
      </c>
      <c r="C30" s="32">
        <v>6</v>
      </c>
      <c r="E30" s="29"/>
      <c r="F30" s="86" t="str">
        <f>IF(ISBLANK(D28),"",IF(D28&gt;D32,B28,B32))</f>
        <v>Монплезир</v>
      </c>
      <c r="G30" s="84"/>
      <c r="H30" s="25">
        <v>9</v>
      </c>
      <c r="I30" s="30"/>
    </row>
    <row r="31" ht="15" customHeight="1">
      <c r="E31" s="29"/>
    </row>
    <row r="32" spans="2:5" ht="15" customHeight="1">
      <c r="B32" s="83" t="s">
        <v>18</v>
      </c>
      <c r="C32" s="84"/>
      <c r="D32" s="25">
        <v>10</v>
      </c>
      <c r="E32" s="30"/>
    </row>
    <row r="36" spans="2:7" ht="15" customHeight="1">
      <c r="B36" s="83" t="str">
        <f>IF(ISBLANK(H6),"",IF(H6&gt;H14,F14,F6))</f>
        <v>Аладушки</v>
      </c>
      <c r="C36" s="84"/>
      <c r="D36" s="25">
        <v>13</v>
      </c>
      <c r="E36" s="27"/>
      <c r="F36" s="87"/>
      <c r="G36" s="87"/>
    </row>
    <row r="37" ht="15" customHeight="1">
      <c r="E37" s="28"/>
    </row>
    <row r="38" spans="3:7" ht="15" customHeight="1">
      <c r="C38" s="31" t="s">
        <v>11</v>
      </c>
      <c r="E38" s="29"/>
      <c r="F38" s="86" t="str">
        <f>IF(ISBLANK(D36),"",IF(D36&gt;D40,B36,B40))</f>
        <v>Аладушки</v>
      </c>
      <c r="G38" s="83"/>
    </row>
    <row r="39" ht="15" customHeight="1">
      <c r="E39" s="29"/>
    </row>
    <row r="40" spans="2:5" ht="15" customHeight="1">
      <c r="B40" s="83" t="str">
        <f>IF(ISBLANK(H22),"",IF(H22&gt;H30,F30,F22))</f>
        <v>Дебют</v>
      </c>
      <c r="C40" s="84"/>
      <c r="D40" s="25">
        <v>4</v>
      </c>
      <c r="E40" s="30"/>
    </row>
  </sheetData>
  <sheetProtection/>
  <mergeCells count="20">
    <mergeCell ref="F36:G36"/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B24:C24"/>
    <mergeCell ref="B1:K1"/>
    <mergeCell ref="B4:C4"/>
    <mergeCell ref="F6:G6"/>
    <mergeCell ref="B8:C8"/>
    <mergeCell ref="J10:K10"/>
    <mergeCell ref="B12:C12"/>
    <mergeCell ref="F14:G14"/>
    <mergeCell ref="B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0"/>
  <sheetViews>
    <sheetView tabSelected="1" zoomScale="80" zoomScaleNormal="80" zoomScalePageLayoutView="0" workbookViewId="0" topLeftCell="A3">
      <selection activeCell="K33" sqref="K33"/>
    </sheetView>
  </sheetViews>
  <sheetFormatPr defaultColWidth="9.140625" defaultRowHeight="15" customHeight="1"/>
  <cols>
    <col min="1" max="1" width="9.140625" style="35" customWidth="1"/>
    <col min="2" max="15" width="9.140625" style="26" customWidth="1"/>
    <col min="16" max="16384" width="9.140625" style="26" customWidth="1"/>
  </cols>
  <sheetData>
    <row r="1" spans="2:11" ht="59.25" customHeight="1">
      <c r="B1" s="85"/>
      <c r="C1" s="85"/>
      <c r="D1" s="85"/>
      <c r="E1" s="85"/>
      <c r="F1" s="85"/>
      <c r="G1" s="85"/>
      <c r="H1" s="85"/>
      <c r="I1" s="85"/>
      <c r="J1" s="85"/>
      <c r="K1" s="85"/>
    </row>
    <row r="2" ht="15" customHeight="1">
      <c r="C2" s="32"/>
    </row>
    <row r="3" ht="15" customHeight="1">
      <c r="C3" s="32"/>
    </row>
    <row r="4" spans="2:5" ht="15" customHeight="1">
      <c r="B4" s="83" t="s">
        <v>19</v>
      </c>
      <c r="C4" s="84"/>
      <c r="D4" s="25">
        <v>13</v>
      </c>
      <c r="E4" s="27"/>
    </row>
    <row r="5" spans="3:5" ht="15" customHeight="1">
      <c r="C5" s="32"/>
      <c r="E5" s="28"/>
    </row>
    <row r="6" spans="2:9" ht="15" customHeight="1">
      <c r="B6" s="31" t="s">
        <v>11</v>
      </c>
      <c r="C6" s="32">
        <v>1</v>
      </c>
      <c r="E6" s="29"/>
      <c r="F6" s="86" t="str">
        <f>IF(ISBLANK(D4),"",IF(D4&gt;D8,B4,B8))</f>
        <v>Местные</v>
      </c>
      <c r="G6" s="84"/>
      <c r="H6" s="25">
        <v>0</v>
      </c>
      <c r="I6" s="27"/>
    </row>
    <row r="7" spans="3:9" ht="15" customHeight="1">
      <c r="C7" s="32"/>
      <c r="E7" s="29"/>
      <c r="I7" s="28"/>
    </row>
    <row r="8" spans="2:9" ht="15" customHeight="1">
      <c r="B8" s="83" t="s">
        <v>27</v>
      </c>
      <c r="C8" s="84"/>
      <c r="D8" s="25">
        <v>6</v>
      </c>
      <c r="E8" s="30"/>
      <c r="I8" s="29"/>
    </row>
    <row r="9" spans="3:9" ht="15" customHeight="1">
      <c r="C9" s="32"/>
      <c r="I9" s="29"/>
    </row>
    <row r="10" spans="3:13" ht="15" customHeight="1">
      <c r="C10" s="32"/>
      <c r="G10" s="31" t="s">
        <v>11</v>
      </c>
      <c r="H10" s="32"/>
      <c r="I10" s="29"/>
      <c r="J10" s="86" t="str">
        <f>IF(ISBLANK(H6),"",IF(H6&gt;H14,F6,F14))</f>
        <v>Федотов</v>
      </c>
      <c r="K10" s="83"/>
      <c r="L10" s="25">
        <v>13</v>
      </c>
      <c r="M10" s="27"/>
    </row>
    <row r="11" spans="3:13" ht="15" customHeight="1">
      <c r="C11" s="32"/>
      <c r="I11" s="29"/>
      <c r="M11" s="28"/>
    </row>
    <row r="12" spans="2:13" ht="15" customHeight="1">
      <c r="B12" s="83" t="s">
        <v>25</v>
      </c>
      <c r="C12" s="84"/>
      <c r="D12" s="25">
        <v>13</v>
      </c>
      <c r="E12" s="27"/>
      <c r="I12" s="29"/>
      <c r="M12" s="29"/>
    </row>
    <row r="13" spans="3:13" ht="15" customHeight="1">
      <c r="C13" s="32"/>
      <c r="E13" s="28"/>
      <c r="I13" s="29"/>
      <c r="M13" s="29"/>
    </row>
    <row r="14" spans="2:13" ht="15" customHeight="1">
      <c r="B14" s="31" t="s">
        <v>11</v>
      </c>
      <c r="C14" s="32">
        <v>2</v>
      </c>
      <c r="E14" s="29"/>
      <c r="F14" s="86" t="str">
        <f>IF(ISBLANK(D12),"",IF(D12&gt;D16,B12,B16))</f>
        <v>Федотов</v>
      </c>
      <c r="G14" s="84"/>
      <c r="H14" s="25">
        <v>13</v>
      </c>
      <c r="I14" s="30"/>
      <c r="M14" s="29"/>
    </row>
    <row r="15" spans="5:13" ht="15" customHeight="1">
      <c r="E15" s="29"/>
      <c r="M15" s="29"/>
    </row>
    <row r="16" spans="2:13" ht="15" customHeight="1">
      <c r="B16" s="83" t="s">
        <v>22</v>
      </c>
      <c r="C16" s="84"/>
      <c r="D16" s="25">
        <v>3</v>
      </c>
      <c r="E16" s="30"/>
      <c r="M16" s="29"/>
    </row>
    <row r="17" ht="15" customHeight="1">
      <c r="M17" s="29"/>
    </row>
    <row r="18" spans="2:15" ht="15" customHeight="1">
      <c r="B18" s="31"/>
      <c r="K18" s="31" t="s">
        <v>11</v>
      </c>
      <c r="L18" s="32">
        <v>3</v>
      </c>
      <c r="M18" s="29"/>
      <c r="N18" s="86" t="str">
        <f>IF(ISBLANK(L10),"",IF(L10&gt;L26,J10,J26))</f>
        <v>Федотов</v>
      </c>
      <c r="O18" s="83"/>
    </row>
    <row r="19" ht="15" customHeight="1">
      <c r="M19" s="29"/>
    </row>
    <row r="20" spans="2:13" ht="15" customHeight="1">
      <c r="B20" s="83" t="s">
        <v>29</v>
      </c>
      <c r="C20" s="84"/>
      <c r="D20" s="25">
        <v>13</v>
      </c>
      <c r="E20" s="27"/>
      <c r="M20" s="29"/>
    </row>
    <row r="21" spans="5:13" ht="15" customHeight="1">
      <c r="E21" s="28"/>
      <c r="M21" s="29"/>
    </row>
    <row r="22" spans="2:13" ht="15" customHeight="1">
      <c r="B22" s="31" t="s">
        <v>11</v>
      </c>
      <c r="C22" s="32">
        <v>7</v>
      </c>
      <c r="E22" s="29"/>
      <c r="F22" s="86" t="str">
        <f>IF(ISBLANK(D20),"",IF(D20&gt;D24,B20,B24))</f>
        <v>Приозерск</v>
      </c>
      <c r="G22" s="84"/>
      <c r="H22" s="25">
        <v>9</v>
      </c>
      <c r="I22" s="27"/>
      <c r="M22" s="29"/>
    </row>
    <row r="23" spans="5:13" ht="15" customHeight="1">
      <c r="E23" s="29"/>
      <c r="I23" s="28"/>
      <c r="M23" s="29"/>
    </row>
    <row r="24" spans="2:13" ht="15" customHeight="1">
      <c r="B24" s="83" t="s">
        <v>30</v>
      </c>
      <c r="C24" s="84"/>
      <c r="D24" s="25">
        <v>6</v>
      </c>
      <c r="E24" s="30"/>
      <c r="I24" s="29"/>
      <c r="M24" s="29"/>
    </row>
    <row r="25" spans="9:13" ht="15" customHeight="1">
      <c r="I25" s="29"/>
      <c r="M25" s="29"/>
    </row>
    <row r="26" spans="7:13" ht="15" customHeight="1">
      <c r="G26" s="31" t="s">
        <v>11</v>
      </c>
      <c r="H26" s="32"/>
      <c r="I26" s="29"/>
      <c r="J26" s="86" t="str">
        <f>IF(ISBLANK(H22),"",IF(H22&gt;H30,F22,F30))</f>
        <v>Наше шоу</v>
      </c>
      <c r="K26" s="84"/>
      <c r="L26" s="25">
        <v>12</v>
      </c>
      <c r="M26" s="30"/>
    </row>
    <row r="27" ht="15" customHeight="1">
      <c r="I27" s="29"/>
    </row>
    <row r="28" spans="2:9" ht="15" customHeight="1">
      <c r="B28" s="83" t="s">
        <v>21</v>
      </c>
      <c r="C28" s="84"/>
      <c r="D28" s="25">
        <v>13</v>
      </c>
      <c r="E28" s="27"/>
      <c r="I28" s="29"/>
    </row>
    <row r="29" spans="5:9" ht="15" customHeight="1">
      <c r="E29" s="28"/>
      <c r="I29" s="29"/>
    </row>
    <row r="30" spans="2:9" ht="15" customHeight="1">
      <c r="B30" s="31" t="s">
        <v>11</v>
      </c>
      <c r="C30" s="32">
        <v>8</v>
      </c>
      <c r="E30" s="29"/>
      <c r="F30" s="86" t="str">
        <f>IF(ISBLANK(D28),"",IF(D28&gt;D32,B28,B32))</f>
        <v>Наше шоу</v>
      </c>
      <c r="G30" s="84"/>
      <c r="H30" s="25">
        <v>11</v>
      </c>
      <c r="I30" s="30"/>
    </row>
    <row r="31" ht="15" customHeight="1">
      <c r="E31" s="29"/>
    </row>
    <row r="32" spans="2:5" ht="15" customHeight="1">
      <c r="B32" s="83" t="s">
        <v>15</v>
      </c>
      <c r="C32" s="84"/>
      <c r="D32" s="25">
        <v>10</v>
      </c>
      <c r="E32" s="30"/>
    </row>
    <row r="36" spans="2:7" ht="15" customHeight="1">
      <c r="B36" s="83" t="str">
        <f>IF(ISBLANK(H6),"",IF(H6&gt;H14,F14,F6))</f>
        <v>Местные</v>
      </c>
      <c r="C36" s="84"/>
      <c r="D36" s="25">
        <v>10</v>
      </c>
      <c r="E36" s="27"/>
      <c r="F36" s="87"/>
      <c r="G36" s="87"/>
    </row>
    <row r="37" ht="15" customHeight="1">
      <c r="E37" s="28"/>
    </row>
    <row r="38" spans="3:7" ht="15" customHeight="1">
      <c r="C38" s="31" t="s">
        <v>11</v>
      </c>
      <c r="E38" s="29"/>
      <c r="F38" s="86" t="str">
        <f>IF(ISBLANK(D36),"",IF(D36&gt;D40,B36,B40))</f>
        <v>Приозерск</v>
      </c>
      <c r="G38" s="83"/>
    </row>
    <row r="39" ht="15" customHeight="1">
      <c r="E39" s="29"/>
    </row>
    <row r="40" spans="2:5" ht="15" customHeight="1">
      <c r="B40" s="83" t="str">
        <f>IF(ISBLANK(H22),"",IF(H22&gt;H30,F30,F22))</f>
        <v>Приозерск</v>
      </c>
      <c r="C40" s="84"/>
      <c r="D40" s="25">
        <v>13</v>
      </c>
      <c r="E40" s="30"/>
    </row>
  </sheetData>
  <sheetProtection/>
  <mergeCells count="20">
    <mergeCell ref="B1:K1"/>
    <mergeCell ref="B4:C4"/>
    <mergeCell ref="F6:G6"/>
    <mergeCell ref="B8:C8"/>
    <mergeCell ref="J10:K10"/>
    <mergeCell ref="B12:C12"/>
    <mergeCell ref="N18:O18"/>
    <mergeCell ref="B20:C20"/>
    <mergeCell ref="F22:G22"/>
    <mergeCell ref="B16:C16"/>
    <mergeCell ref="F14:G14"/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K7">
      <selection activeCell="L28" sqref="L28:S43"/>
    </sheetView>
  </sheetViews>
  <sheetFormatPr defaultColWidth="9.140625" defaultRowHeight="15"/>
  <cols>
    <col min="9" max="10" width="9.140625" style="8" customWidth="1"/>
    <col min="16" max="18" width="9.140625" style="0" customWidth="1"/>
  </cols>
  <sheetData>
    <row r="1" spans="1:28" ht="15">
      <c r="A1" t="str">
        <f aca="true" t="shared" si="0" ref="A1:H1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aca="true" t="shared" si="1" ref="L1:S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aca="true" t="shared" si="2" ref="U1:AB8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 ht="15">
      <c r="A2" t="str">
        <f aca="true" t="shared" si="3" ref="A2:E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aca="true" t="shared" si="4" ref="F2:H8">ROW()&amp;COLUMN()</f>
        <v>26</v>
      </c>
      <c r="G2" t="str">
        <f t="shared" si="4"/>
        <v>27</v>
      </c>
      <c r="H2" t="str">
        <f t="shared" si="4"/>
        <v>28</v>
      </c>
      <c r="L2" t="e">
        <f aca="true" t="shared" si="5" ref="L2:N4">MATCH(A2,$I:$I,0)</f>
        <v>#N/A</v>
      </c>
      <c r="M2" t="e">
        <f t="shared" si="5"/>
        <v>#N/A</v>
      </c>
      <c r="N2" t="e">
        <f t="shared" si="5"/>
        <v>#N/A</v>
      </c>
      <c r="O2" t="e">
        <f aca="true" t="shared" si="6" ref="O2:S4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 ht="15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 ht="15">
      <c r="A4" t="str">
        <f aca="true" t="shared" si="7" ref="A4:E8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 ht="15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aca="true" t="shared" si="8" ref="L5:S6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 ht="15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 ht="15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aca="true" t="shared" si="9" ref="L7:S8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 ht="15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2:28" ht="15">
      <c r="L11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11">
        <f aca="true" ca="1" t="shared" si="10" ref="M11:S1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N11">
        <f ca="1" t="shared" si="10"/>
      </c>
      <c r="O11">
        <f ca="1" t="shared" si="10"/>
      </c>
      <c r="P11">
        <f ca="1" t="shared" si="10"/>
      </c>
      <c r="Q11">
        <f ca="1" t="shared" si="10"/>
      </c>
      <c r="R11">
        <f ca="1" t="shared" si="10"/>
      </c>
      <c r="S11">
        <f ca="1" t="shared" si="10"/>
      </c>
      <c r="U11">
        <f ca="1">IF(ISNA(INDIRECT(ADDRESS(ROUND(ROW()/2,0)-5,COLUMN()))),"",IF(_XLL.ЕНЕЧЁТ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</c>
      <c r="V11">
        <f aca="true" ca="1" t="shared" si="11" ref="V11:AB11">IF(ISNA(INDIRECT(ADDRESS(ROUND(ROW()/2,0)-5,COLUMN()))),"",IF(_XLL.ЕНЕЧЁТ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</c>
      <c r="W11">
        <f ca="1" t="shared" si="11"/>
      </c>
      <c r="X11">
        <f ca="1" t="shared" si="11"/>
      </c>
      <c r="Y11">
        <f ca="1" t="shared" si="11"/>
      </c>
      <c r="Z11">
        <f ca="1" t="shared" si="11"/>
      </c>
      <c r="AA11">
        <f ca="1" t="shared" si="11"/>
      </c>
      <c r="AB11">
        <f ca="1" t="shared" si="11"/>
      </c>
    </row>
    <row r="12" spans="12:28" ht="15">
      <c r="L12">
        <f aca="true" ca="1" t="shared" si="12" ref="L12:S26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12">
        <f ca="1" t="shared" si="12"/>
      </c>
      <c r="N12">
        <f ca="1" t="shared" si="12"/>
      </c>
      <c r="O12">
        <f ca="1" t="shared" si="12"/>
      </c>
      <c r="P12">
        <f ca="1" t="shared" si="12"/>
      </c>
      <c r="Q12">
        <f ca="1" t="shared" si="12"/>
      </c>
      <c r="R12">
        <f ca="1" t="shared" si="12"/>
      </c>
      <c r="S12">
        <f ca="1" t="shared" si="12"/>
      </c>
      <c r="U12">
        <f aca="true" ca="1" t="shared" si="13" ref="U12:AB26">IF(ISNA(INDIRECT(ADDRESS(ROUND(ROW()/2,0)-5,COLUMN()))),"",IF(_XLL.ЕНЕЧЁТ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</c>
      <c r="V12">
        <f ca="1" t="shared" si="13"/>
      </c>
      <c r="W12">
        <f ca="1" t="shared" si="13"/>
      </c>
      <c r="X12">
        <f ca="1" t="shared" si="13"/>
      </c>
      <c r="Y12">
        <f ca="1" t="shared" si="13"/>
      </c>
      <c r="Z12">
        <f ca="1" t="shared" si="13"/>
      </c>
      <c r="AA12">
        <f ca="1" t="shared" si="13"/>
      </c>
      <c r="AB12">
        <f ca="1" t="shared" si="13"/>
      </c>
    </row>
    <row r="13" spans="12:28" ht="15">
      <c r="L13">
        <f ca="1" t="shared" si="12"/>
      </c>
      <c r="M13">
        <f ca="1" t="shared" si="12"/>
      </c>
      <c r="N13">
        <f ca="1" t="shared" si="12"/>
      </c>
      <c r="O13">
        <f ca="1" t="shared" si="12"/>
      </c>
      <c r="P13">
        <f ca="1" t="shared" si="12"/>
      </c>
      <c r="Q13">
        <f ca="1" t="shared" si="12"/>
      </c>
      <c r="R13">
        <f ca="1" t="shared" si="12"/>
      </c>
      <c r="S13">
        <f ca="1" t="shared" si="12"/>
      </c>
      <c r="U13">
        <f ca="1" t="shared" si="13"/>
      </c>
      <c r="V13">
        <f ca="1" t="shared" si="13"/>
      </c>
      <c r="W13">
        <f ca="1" t="shared" si="13"/>
      </c>
      <c r="X13">
        <f ca="1" t="shared" si="13"/>
      </c>
      <c r="Y13">
        <f ca="1" t="shared" si="13"/>
      </c>
      <c r="Z13">
        <f ca="1" t="shared" si="13"/>
      </c>
      <c r="AA13">
        <f ca="1" t="shared" si="13"/>
      </c>
      <c r="AB13">
        <f ca="1" t="shared" si="13"/>
      </c>
    </row>
    <row r="14" spans="12:28" ht="15">
      <c r="L14">
        <f ca="1" t="shared" si="12"/>
      </c>
      <c r="M14">
        <f ca="1" t="shared" si="12"/>
      </c>
      <c r="N14">
        <f ca="1" t="shared" si="12"/>
      </c>
      <c r="O14">
        <f ca="1" t="shared" si="12"/>
      </c>
      <c r="P14">
        <f ca="1" t="shared" si="12"/>
      </c>
      <c r="Q14">
        <f ca="1" t="shared" si="12"/>
      </c>
      <c r="R14">
        <f ca="1" t="shared" si="12"/>
      </c>
      <c r="S14">
        <f ca="1" t="shared" si="12"/>
      </c>
      <c r="U14">
        <f ca="1" t="shared" si="13"/>
      </c>
      <c r="V14">
        <f ca="1" t="shared" si="13"/>
      </c>
      <c r="W14">
        <f ca="1" t="shared" si="13"/>
      </c>
      <c r="X14">
        <f ca="1" t="shared" si="13"/>
      </c>
      <c r="Y14">
        <f ca="1" t="shared" si="13"/>
      </c>
      <c r="Z14">
        <f ca="1" t="shared" si="13"/>
      </c>
      <c r="AA14">
        <f ca="1" t="shared" si="13"/>
      </c>
      <c r="AB14">
        <f ca="1" t="shared" si="13"/>
      </c>
    </row>
    <row r="15" spans="12:28" ht="15">
      <c r="L15">
        <f ca="1" t="shared" si="12"/>
      </c>
      <c r="M15">
        <f ca="1" t="shared" si="12"/>
      </c>
      <c r="N15">
        <f ca="1" t="shared" si="12"/>
      </c>
      <c r="O15">
        <f ca="1" t="shared" si="12"/>
      </c>
      <c r="P15">
        <f ca="1" t="shared" si="12"/>
      </c>
      <c r="Q15">
        <f ca="1" t="shared" si="12"/>
      </c>
      <c r="R15">
        <f ca="1" t="shared" si="12"/>
      </c>
      <c r="S15">
        <f ca="1" t="shared" si="12"/>
      </c>
      <c r="U15">
        <f ca="1" t="shared" si="13"/>
      </c>
      <c r="V15">
        <f ca="1" t="shared" si="13"/>
      </c>
      <c r="W15">
        <f ca="1" t="shared" si="13"/>
      </c>
      <c r="X15">
        <f ca="1" t="shared" si="13"/>
      </c>
      <c r="Y15">
        <f ca="1" t="shared" si="13"/>
      </c>
      <c r="Z15">
        <f ca="1" t="shared" si="13"/>
      </c>
      <c r="AA15">
        <f ca="1" t="shared" si="13"/>
      </c>
      <c r="AB15">
        <f ca="1" t="shared" si="13"/>
      </c>
    </row>
    <row r="16" spans="12:28" ht="15">
      <c r="L16">
        <f ca="1" t="shared" si="12"/>
      </c>
      <c r="M16">
        <f ca="1" t="shared" si="12"/>
      </c>
      <c r="N16">
        <f ca="1" t="shared" si="12"/>
      </c>
      <c r="O16">
        <f ca="1" t="shared" si="12"/>
      </c>
      <c r="P16">
        <f ca="1" t="shared" si="12"/>
      </c>
      <c r="Q16">
        <f ca="1" t="shared" si="12"/>
      </c>
      <c r="R16">
        <f ca="1" t="shared" si="12"/>
      </c>
      <c r="S16">
        <f ca="1" t="shared" si="12"/>
      </c>
      <c r="U16">
        <f ca="1" t="shared" si="13"/>
      </c>
      <c r="V16">
        <f ca="1" t="shared" si="13"/>
      </c>
      <c r="W16">
        <f ca="1" t="shared" si="13"/>
      </c>
      <c r="X16">
        <f ca="1" t="shared" si="13"/>
      </c>
      <c r="Y16">
        <f ca="1" t="shared" si="13"/>
      </c>
      <c r="Z16">
        <f ca="1" t="shared" si="13"/>
      </c>
      <c r="AA16">
        <f ca="1" t="shared" si="13"/>
      </c>
      <c r="AB16">
        <f ca="1" t="shared" si="13"/>
      </c>
    </row>
    <row r="17" spans="12:28" ht="15">
      <c r="L17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17">
        <f ca="1" t="shared" si="12"/>
      </c>
      <c r="N17">
        <f ca="1" t="shared" si="12"/>
      </c>
      <c r="O17">
        <f ca="1" t="shared" si="12"/>
      </c>
      <c r="P17">
        <f ca="1" t="shared" si="12"/>
      </c>
      <c r="Q17">
        <f ca="1" t="shared" si="12"/>
      </c>
      <c r="R17">
        <f ca="1" t="shared" si="12"/>
      </c>
      <c r="S17">
        <f ca="1" t="shared" si="12"/>
      </c>
      <c r="U17">
        <f ca="1" t="shared" si="13"/>
      </c>
      <c r="V17">
        <f ca="1" t="shared" si="13"/>
      </c>
      <c r="W17">
        <f ca="1" t="shared" si="13"/>
      </c>
      <c r="X17">
        <f ca="1" t="shared" si="13"/>
      </c>
      <c r="Y17">
        <f ca="1" t="shared" si="13"/>
      </c>
      <c r="Z17">
        <f ca="1" t="shared" si="13"/>
      </c>
      <c r="AA17">
        <f ca="1" t="shared" si="13"/>
      </c>
      <c r="AB17">
        <f ca="1" t="shared" si="13"/>
      </c>
    </row>
    <row r="18" spans="12:28" ht="15">
      <c r="L18">
        <f ca="1" t="shared" si="12"/>
      </c>
      <c r="M18">
        <f ca="1" t="shared" si="12"/>
      </c>
      <c r="N18">
        <f ca="1" t="shared" si="12"/>
      </c>
      <c r="O18">
        <f ca="1" t="shared" si="12"/>
      </c>
      <c r="P18">
        <f ca="1" t="shared" si="12"/>
      </c>
      <c r="Q18">
        <f ca="1" t="shared" si="12"/>
      </c>
      <c r="R18">
        <f ca="1" t="shared" si="12"/>
      </c>
      <c r="S18">
        <f ca="1" t="shared" si="12"/>
      </c>
      <c r="U18">
        <f ca="1" t="shared" si="13"/>
      </c>
      <c r="V18">
        <f ca="1" t="shared" si="13"/>
      </c>
      <c r="W18">
        <f ca="1" t="shared" si="13"/>
      </c>
      <c r="X18">
        <f ca="1" t="shared" si="13"/>
      </c>
      <c r="Y18">
        <f ca="1" t="shared" si="13"/>
      </c>
      <c r="Z18">
        <f ca="1" t="shared" si="13"/>
      </c>
      <c r="AA18">
        <f ca="1" t="shared" si="13"/>
      </c>
      <c r="AB18">
        <f ca="1" t="shared" si="13"/>
      </c>
    </row>
    <row r="19" spans="12:28" ht="15">
      <c r="L19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19">
        <f ca="1" t="shared" si="12"/>
      </c>
      <c r="N19">
        <f ca="1" t="shared" si="12"/>
      </c>
      <c r="O19">
        <f ca="1" t="shared" si="12"/>
      </c>
      <c r="P19">
        <f ca="1" t="shared" si="12"/>
      </c>
      <c r="Q19">
        <f ca="1" t="shared" si="12"/>
      </c>
      <c r="R19">
        <f ca="1" t="shared" si="12"/>
      </c>
      <c r="S19">
        <f ca="1" t="shared" si="12"/>
      </c>
      <c r="U19">
        <f ca="1" t="shared" si="13"/>
      </c>
      <c r="V19">
        <f ca="1" t="shared" si="13"/>
      </c>
      <c r="W19">
        <f ca="1" t="shared" si="13"/>
      </c>
      <c r="X19">
        <f ca="1" t="shared" si="13"/>
      </c>
      <c r="Y19">
        <f ca="1" t="shared" si="13"/>
      </c>
      <c r="Z19">
        <f ca="1" t="shared" si="13"/>
      </c>
      <c r="AA19">
        <f ca="1" t="shared" si="13"/>
      </c>
      <c r="AB19">
        <f ca="1" t="shared" si="13"/>
      </c>
    </row>
    <row r="20" spans="12:28" ht="15">
      <c r="L20">
        <f ca="1" t="shared" si="12"/>
      </c>
      <c r="M20">
        <f ca="1" t="shared" si="12"/>
      </c>
      <c r="N20">
        <f ca="1" t="shared" si="12"/>
      </c>
      <c r="O20">
        <f ca="1" t="shared" si="12"/>
      </c>
      <c r="P20">
        <f ca="1" t="shared" si="12"/>
      </c>
      <c r="Q20">
        <f ca="1" t="shared" si="12"/>
      </c>
      <c r="R20">
        <f ca="1" t="shared" si="12"/>
      </c>
      <c r="S20">
        <f ca="1" t="shared" si="12"/>
      </c>
      <c r="U20">
        <f ca="1" t="shared" si="13"/>
      </c>
      <c r="V20">
        <f ca="1" t="shared" si="13"/>
      </c>
      <c r="W20">
        <f ca="1" t="shared" si="13"/>
      </c>
      <c r="X20">
        <f ca="1" t="shared" si="13"/>
      </c>
      <c r="Y20">
        <f ca="1" t="shared" si="13"/>
      </c>
      <c r="Z20">
        <f ca="1" t="shared" si="13"/>
      </c>
      <c r="AA20">
        <f ca="1" t="shared" si="13"/>
      </c>
      <c r="AB20">
        <f ca="1" t="shared" si="13"/>
      </c>
    </row>
    <row r="21" spans="12:28" ht="15">
      <c r="L21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21">
        <f ca="1" t="shared" si="12"/>
      </c>
      <c r="N21">
        <f ca="1" t="shared" si="12"/>
      </c>
      <c r="O21">
        <f ca="1" t="shared" si="12"/>
      </c>
      <c r="P21">
        <f ca="1" t="shared" si="12"/>
      </c>
      <c r="Q21">
        <f ca="1" t="shared" si="12"/>
      </c>
      <c r="R21">
        <f ca="1" t="shared" si="12"/>
      </c>
      <c r="S21">
        <f ca="1" t="shared" si="12"/>
      </c>
      <c r="U21">
        <f ca="1" t="shared" si="13"/>
      </c>
      <c r="V21">
        <f ca="1" t="shared" si="13"/>
      </c>
      <c r="W21">
        <f ca="1" t="shared" si="13"/>
      </c>
      <c r="X21">
        <f ca="1" t="shared" si="13"/>
      </c>
      <c r="Y21">
        <f ca="1" t="shared" si="13"/>
      </c>
      <c r="Z21">
        <f ca="1" t="shared" si="13"/>
      </c>
      <c r="AA21">
        <f ca="1" t="shared" si="13"/>
      </c>
      <c r="AB21">
        <f ca="1" t="shared" si="13"/>
      </c>
    </row>
    <row r="22" spans="12:28" ht="15">
      <c r="L22">
        <f ca="1" t="shared" si="12"/>
      </c>
      <c r="M22">
        <f ca="1" t="shared" si="12"/>
      </c>
      <c r="N22">
        <f ca="1" t="shared" si="12"/>
      </c>
      <c r="O22">
        <f ca="1" t="shared" si="12"/>
      </c>
      <c r="P22">
        <f ca="1" t="shared" si="12"/>
      </c>
      <c r="Q22">
        <f ca="1" t="shared" si="12"/>
      </c>
      <c r="R22">
        <f ca="1" t="shared" si="12"/>
      </c>
      <c r="S22">
        <f ca="1" t="shared" si="12"/>
      </c>
      <c r="U22">
        <f ca="1" t="shared" si="13"/>
      </c>
      <c r="V22">
        <f ca="1" t="shared" si="13"/>
      </c>
      <c r="W22">
        <f ca="1" t="shared" si="13"/>
      </c>
      <c r="X22">
        <f ca="1" t="shared" si="13"/>
      </c>
      <c r="Y22">
        <f ca="1" t="shared" si="13"/>
      </c>
      <c r="Z22">
        <f ca="1" t="shared" si="13"/>
      </c>
      <c r="AA22">
        <f ca="1" t="shared" si="13"/>
      </c>
      <c r="AB22">
        <f ca="1" t="shared" si="13"/>
      </c>
    </row>
    <row r="23" spans="12:28" ht="15">
      <c r="L23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23">
        <f ca="1" t="shared" si="12"/>
      </c>
      <c r="N23">
        <f ca="1" t="shared" si="12"/>
      </c>
      <c r="O23">
        <f ca="1" t="shared" si="12"/>
      </c>
      <c r="P23">
        <f ca="1" t="shared" si="12"/>
      </c>
      <c r="Q23">
        <f ca="1" t="shared" si="12"/>
      </c>
      <c r="R23">
        <f ca="1" t="shared" si="12"/>
      </c>
      <c r="S23">
        <f ca="1" t="shared" si="12"/>
      </c>
      <c r="U23">
        <f ca="1" t="shared" si="13"/>
      </c>
      <c r="V23">
        <f ca="1" t="shared" si="13"/>
      </c>
      <c r="W23">
        <f ca="1" t="shared" si="13"/>
      </c>
      <c r="X23">
        <f ca="1" t="shared" si="13"/>
      </c>
      <c r="Y23">
        <f ca="1" t="shared" si="13"/>
      </c>
      <c r="Z23">
        <f ca="1" t="shared" si="13"/>
      </c>
      <c r="AA23">
        <f ca="1" t="shared" si="13"/>
      </c>
      <c r="AB23">
        <f ca="1" t="shared" si="13"/>
      </c>
    </row>
    <row r="24" spans="9:28" ht="15">
      <c r="I24" s="8" t="e">
        <f>#REF!&amp;#REF!</f>
        <v>#REF!</v>
      </c>
      <c r="J24" s="8" t="e">
        <f>#REF!&amp;#REF!</f>
        <v>#REF!</v>
      </c>
      <c r="L24">
        <f ca="1" t="shared" si="12"/>
      </c>
      <c r="M24">
        <f ca="1" t="shared" si="12"/>
      </c>
      <c r="N24">
        <f ca="1" t="shared" si="12"/>
      </c>
      <c r="O24">
        <f ca="1" t="shared" si="12"/>
      </c>
      <c r="P24">
        <f ca="1" t="shared" si="12"/>
      </c>
      <c r="Q24">
        <f ca="1" t="shared" si="12"/>
      </c>
      <c r="R24">
        <f ca="1" t="shared" si="12"/>
      </c>
      <c r="S24">
        <f ca="1" t="shared" si="12"/>
      </c>
      <c r="U24">
        <f ca="1" t="shared" si="13"/>
      </c>
      <c r="V24">
        <f ca="1" t="shared" si="13"/>
      </c>
      <c r="W24">
        <f ca="1" t="shared" si="13"/>
      </c>
      <c r="X24">
        <f ca="1" t="shared" si="13"/>
      </c>
      <c r="Y24">
        <f ca="1" t="shared" si="13"/>
      </c>
      <c r="Z24">
        <f ca="1" t="shared" si="13"/>
      </c>
      <c r="AA24">
        <f ca="1" t="shared" si="13"/>
      </c>
      <c r="AB24">
        <f ca="1" t="shared" si="13"/>
      </c>
    </row>
    <row r="25" spans="9:28" ht="15">
      <c r="I25" s="8" t="e">
        <f>#REF!&amp;#REF!</f>
        <v>#REF!</v>
      </c>
      <c r="J25" s="8" t="e">
        <f>#REF!&amp;#REF!</f>
        <v>#REF!</v>
      </c>
      <c r="L25">
        <f ca="1">IF(ISNA(INDIRECT(ADDRESS(ROUND(ROW()/2,0)-5,COLUMN()))),"",IF(_XLL.ЕНЕЧЁТ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</c>
      <c r="M25">
        <f ca="1" t="shared" si="12"/>
      </c>
      <c r="N25">
        <f ca="1" t="shared" si="12"/>
      </c>
      <c r="O25">
        <f ca="1" t="shared" si="12"/>
      </c>
      <c r="P25">
        <f ca="1" t="shared" si="12"/>
      </c>
      <c r="Q25">
        <f ca="1" t="shared" si="12"/>
      </c>
      <c r="R25">
        <f ca="1" t="shared" si="12"/>
      </c>
      <c r="S25">
        <f ca="1" t="shared" si="12"/>
      </c>
      <c r="U25">
        <f ca="1" t="shared" si="13"/>
      </c>
      <c r="V25">
        <f ca="1" t="shared" si="13"/>
      </c>
      <c r="W25">
        <f ca="1" t="shared" si="13"/>
      </c>
      <c r="X25">
        <f ca="1" t="shared" si="13"/>
      </c>
      <c r="Y25">
        <f ca="1" t="shared" si="13"/>
      </c>
      <c r="Z25">
        <f ca="1" t="shared" si="13"/>
      </c>
      <c r="AA25">
        <f ca="1" t="shared" si="13"/>
      </c>
      <c r="AB25">
        <f ca="1" t="shared" si="13"/>
      </c>
    </row>
    <row r="26" spans="9:28" ht="15">
      <c r="I26" s="8" t="e">
        <f>#REF!&amp;#REF!</f>
        <v>#REF!</v>
      </c>
      <c r="J26" s="8" t="e">
        <f>#REF!&amp;#REF!</f>
        <v>#REF!</v>
      </c>
      <c r="L26">
        <f ca="1" t="shared" si="12"/>
      </c>
      <c r="M26">
        <f ca="1" t="shared" si="12"/>
      </c>
      <c r="N26">
        <f ca="1" t="shared" si="12"/>
      </c>
      <c r="O26">
        <f ca="1" t="shared" si="12"/>
      </c>
      <c r="P26">
        <f ca="1" t="shared" si="12"/>
      </c>
      <c r="Q26">
        <f ca="1" t="shared" si="12"/>
      </c>
      <c r="R26">
        <f ca="1" t="shared" si="12"/>
      </c>
      <c r="S26">
        <f ca="1" t="shared" si="12"/>
      </c>
      <c r="U26">
        <f ca="1" t="shared" si="13"/>
      </c>
      <c r="V26">
        <f ca="1" t="shared" si="13"/>
      </c>
      <c r="W26">
        <f ca="1" t="shared" si="13"/>
      </c>
      <c r="X26">
        <f ca="1" t="shared" si="13"/>
      </c>
      <c r="Y26">
        <f ca="1" t="shared" si="13"/>
      </c>
      <c r="Z26">
        <f ca="1" t="shared" si="13"/>
      </c>
      <c r="AA26">
        <f ca="1" t="shared" si="13"/>
      </c>
      <c r="AB26">
        <f ca="1" t="shared" si="13"/>
      </c>
    </row>
    <row r="27" spans="9:10" ht="15">
      <c r="I27" s="8" t="e">
        <f>#REF!&amp;#REF!</f>
        <v>#REF!</v>
      </c>
      <c r="J27" s="8" t="e">
        <f>#REF!&amp;#REF!</f>
        <v>#REF!</v>
      </c>
    </row>
    <row r="28" spans="9:19" ht="15">
      <c r="I28" s="8" t="e">
        <f>#REF!&amp;#REF!</f>
        <v>#REF!</v>
      </c>
      <c r="J28" s="8" t="e">
        <f>#REF!&amp;#REF!</f>
        <v>#REF!</v>
      </c>
      <c r="L28" t="str">
        <f aca="true" t="shared" si="14" ref="L28:L43">"№"&amp;L11&amp;U11</f>
        <v>№</v>
      </c>
      <c r="M28" t="str">
        <f aca="true" t="shared" si="15" ref="M28:M43">"№"&amp;M11&amp;V11</f>
        <v>№</v>
      </c>
      <c r="N28" t="str">
        <f aca="true" t="shared" si="16" ref="N28:N43">"№"&amp;N11&amp;W11</f>
        <v>№</v>
      </c>
      <c r="O28" t="str">
        <f aca="true" t="shared" si="17" ref="O28:O43">"№"&amp;O11&amp;X11</f>
        <v>№</v>
      </c>
      <c r="P28" t="str">
        <f aca="true" t="shared" si="18" ref="P28:P43">"№"&amp;P11&amp;Y11</f>
        <v>№</v>
      </c>
      <c r="Q28" t="str">
        <f aca="true" t="shared" si="19" ref="Q28:Q43">"№"&amp;Q11&amp;Z11</f>
        <v>№</v>
      </c>
      <c r="R28" t="str">
        <f aca="true" t="shared" si="20" ref="R28:R43">"№"&amp;R11&amp;AA11</f>
        <v>№</v>
      </c>
      <c r="S28" t="str">
        <f aca="true" t="shared" si="21" ref="S28:S43">"№"&amp;S11&amp;AB11</f>
        <v>№</v>
      </c>
    </row>
    <row r="29" spans="12:19" ht="15">
      <c r="L29" t="str">
        <f t="shared" si="14"/>
        <v>№</v>
      </c>
      <c r="M29" t="str">
        <f t="shared" si="15"/>
        <v>№</v>
      </c>
      <c r="N29" t="str">
        <f t="shared" si="16"/>
        <v>№</v>
      </c>
      <c r="O29" t="str">
        <f t="shared" si="17"/>
        <v>№</v>
      </c>
      <c r="P29" t="str">
        <f t="shared" si="18"/>
        <v>№</v>
      </c>
      <c r="Q29" t="str">
        <f t="shared" si="19"/>
        <v>№</v>
      </c>
      <c r="R29" t="str">
        <f t="shared" si="20"/>
        <v>№</v>
      </c>
      <c r="S29" t="str">
        <f t="shared" si="21"/>
        <v>№</v>
      </c>
    </row>
    <row r="30" spans="9:19" ht="15">
      <c r="I30" s="8" t="e">
        <f>#REF!&amp;#REF!</f>
        <v>#REF!</v>
      </c>
      <c r="J30" s="8" t="e">
        <f>#REF!&amp;#REF!</f>
        <v>#REF!</v>
      </c>
      <c r="L30" t="str">
        <f t="shared" si="14"/>
        <v>№</v>
      </c>
      <c r="M30" t="str">
        <f t="shared" si="15"/>
        <v>№</v>
      </c>
      <c r="N30" t="str">
        <f t="shared" si="16"/>
        <v>№</v>
      </c>
      <c r="O30" t="str">
        <f t="shared" si="17"/>
        <v>№</v>
      </c>
      <c r="P30" t="str">
        <f t="shared" si="18"/>
        <v>№</v>
      </c>
      <c r="Q30" t="str">
        <f t="shared" si="19"/>
        <v>№</v>
      </c>
      <c r="R30" t="str">
        <f t="shared" si="20"/>
        <v>№</v>
      </c>
      <c r="S30" t="str">
        <f t="shared" si="21"/>
        <v>№</v>
      </c>
    </row>
    <row r="31" spans="9:19" ht="15">
      <c r="I31" s="8" t="e">
        <f>#REF!&amp;#REF!</f>
        <v>#REF!</v>
      </c>
      <c r="J31" s="8" t="e">
        <f>#REF!&amp;#REF!</f>
        <v>#REF!</v>
      </c>
      <c r="L31" t="str">
        <f t="shared" si="14"/>
        <v>№</v>
      </c>
      <c r="M31" t="str">
        <f t="shared" si="15"/>
        <v>№</v>
      </c>
      <c r="N31" t="str">
        <f t="shared" si="16"/>
        <v>№</v>
      </c>
      <c r="O31" t="str">
        <f t="shared" si="17"/>
        <v>№</v>
      </c>
      <c r="P31" t="str">
        <f t="shared" si="18"/>
        <v>№</v>
      </c>
      <c r="Q31" t="str">
        <f t="shared" si="19"/>
        <v>№</v>
      </c>
      <c r="R31" t="str">
        <f t="shared" si="20"/>
        <v>№</v>
      </c>
      <c r="S31" t="str">
        <f t="shared" si="21"/>
        <v>№</v>
      </c>
    </row>
    <row r="32" spans="9:19" ht="15">
      <c r="I32" s="8" t="e">
        <f>#REF!&amp;#REF!</f>
        <v>#REF!</v>
      </c>
      <c r="J32" s="8" t="e">
        <f>#REF!&amp;#REF!</f>
        <v>#REF!</v>
      </c>
      <c r="L32" t="str">
        <f t="shared" si="14"/>
        <v>№</v>
      </c>
      <c r="M32" t="str">
        <f t="shared" si="15"/>
        <v>№</v>
      </c>
      <c r="N32" t="str">
        <f t="shared" si="16"/>
        <v>№</v>
      </c>
      <c r="O32" t="str">
        <f t="shared" si="17"/>
        <v>№</v>
      </c>
      <c r="P32" t="str">
        <f t="shared" si="18"/>
        <v>№</v>
      </c>
      <c r="Q32" t="str">
        <f t="shared" si="19"/>
        <v>№</v>
      </c>
      <c r="R32" t="str">
        <f t="shared" si="20"/>
        <v>№</v>
      </c>
      <c r="S32" t="str">
        <f t="shared" si="21"/>
        <v>№</v>
      </c>
    </row>
    <row r="33" spans="9:19" ht="15">
      <c r="I33" s="8" t="e">
        <f>#REF!&amp;#REF!</f>
        <v>#REF!</v>
      </c>
      <c r="J33" s="8" t="e">
        <f>#REF!&amp;#REF!</f>
        <v>#REF!</v>
      </c>
      <c r="L33" t="str">
        <f t="shared" si="14"/>
        <v>№</v>
      </c>
      <c r="M33" t="str">
        <f t="shared" si="15"/>
        <v>№</v>
      </c>
      <c r="N33" t="str">
        <f t="shared" si="16"/>
        <v>№</v>
      </c>
      <c r="O33" t="str">
        <f t="shared" si="17"/>
        <v>№</v>
      </c>
      <c r="P33" t="str">
        <f t="shared" si="18"/>
        <v>№</v>
      </c>
      <c r="Q33" t="str">
        <f t="shared" si="19"/>
        <v>№</v>
      </c>
      <c r="R33" t="str">
        <f t="shared" si="20"/>
        <v>№</v>
      </c>
      <c r="S33" t="str">
        <f t="shared" si="21"/>
        <v>№</v>
      </c>
    </row>
    <row r="34" spans="9:19" ht="15">
      <c r="I34" s="8" t="e">
        <f>#REF!&amp;#REF!</f>
        <v>#REF!</v>
      </c>
      <c r="J34" s="8" t="e">
        <f>#REF!&amp;#REF!</f>
        <v>#REF!</v>
      </c>
      <c r="L34" t="str">
        <f t="shared" si="14"/>
        <v>№</v>
      </c>
      <c r="M34" t="str">
        <f t="shared" si="15"/>
        <v>№</v>
      </c>
      <c r="N34" t="str">
        <f t="shared" si="16"/>
        <v>№</v>
      </c>
      <c r="O34" t="str">
        <f t="shared" si="17"/>
        <v>№</v>
      </c>
      <c r="P34" t="str">
        <f t="shared" si="18"/>
        <v>№</v>
      </c>
      <c r="Q34" t="str">
        <f t="shared" si="19"/>
        <v>№</v>
      </c>
      <c r="R34" t="str">
        <f t="shared" si="20"/>
        <v>№</v>
      </c>
      <c r="S34" t="str">
        <f t="shared" si="21"/>
        <v>№</v>
      </c>
    </row>
    <row r="35" spans="12:19" ht="15">
      <c r="L35" t="str">
        <f t="shared" si="14"/>
        <v>№</v>
      </c>
      <c r="M35" t="str">
        <f t="shared" si="15"/>
        <v>№</v>
      </c>
      <c r="N35" t="str">
        <f t="shared" si="16"/>
        <v>№</v>
      </c>
      <c r="O35" t="str">
        <f t="shared" si="17"/>
        <v>№</v>
      </c>
      <c r="P35" t="str">
        <f t="shared" si="18"/>
        <v>№</v>
      </c>
      <c r="Q35" t="str">
        <f t="shared" si="19"/>
        <v>№</v>
      </c>
      <c r="R35" t="str">
        <f t="shared" si="20"/>
        <v>№</v>
      </c>
      <c r="S35" t="str">
        <f t="shared" si="21"/>
        <v>№</v>
      </c>
    </row>
    <row r="36" spans="9:19" ht="15">
      <c r="I36" s="8" t="e">
        <f>#REF!&amp;#REF!</f>
        <v>#REF!</v>
      </c>
      <c r="J36" s="8" t="e">
        <f>#REF!&amp;#REF!</f>
        <v>#REF!</v>
      </c>
      <c r="L36" t="str">
        <f t="shared" si="14"/>
        <v>№</v>
      </c>
      <c r="M36" t="str">
        <f t="shared" si="15"/>
        <v>№</v>
      </c>
      <c r="N36" t="str">
        <f t="shared" si="16"/>
        <v>№</v>
      </c>
      <c r="O36" t="str">
        <f t="shared" si="17"/>
        <v>№</v>
      </c>
      <c r="P36" t="str">
        <f t="shared" si="18"/>
        <v>№</v>
      </c>
      <c r="Q36" t="str">
        <f t="shared" si="19"/>
        <v>№</v>
      </c>
      <c r="R36" t="str">
        <f t="shared" si="20"/>
        <v>№</v>
      </c>
      <c r="S36" t="str">
        <f t="shared" si="21"/>
        <v>№</v>
      </c>
    </row>
    <row r="37" spans="9:19" ht="15">
      <c r="I37" s="8" t="e">
        <f>#REF!&amp;#REF!</f>
        <v>#REF!</v>
      </c>
      <c r="J37" s="8" t="e">
        <f>#REF!&amp;#REF!</f>
        <v>#REF!</v>
      </c>
      <c r="L37" t="str">
        <f t="shared" si="14"/>
        <v>№</v>
      </c>
      <c r="M37" t="str">
        <f t="shared" si="15"/>
        <v>№</v>
      </c>
      <c r="N37" t="str">
        <f t="shared" si="16"/>
        <v>№</v>
      </c>
      <c r="O37" t="str">
        <f t="shared" si="17"/>
        <v>№</v>
      </c>
      <c r="P37" t="str">
        <f t="shared" si="18"/>
        <v>№</v>
      </c>
      <c r="Q37" t="str">
        <f t="shared" si="19"/>
        <v>№</v>
      </c>
      <c r="R37" t="str">
        <f t="shared" si="20"/>
        <v>№</v>
      </c>
      <c r="S37" t="str">
        <f t="shared" si="21"/>
        <v>№</v>
      </c>
    </row>
    <row r="38" spans="9:19" ht="15">
      <c r="I38" s="8" t="e">
        <f>#REF!&amp;#REF!</f>
        <v>#REF!</v>
      </c>
      <c r="J38" s="8" t="e">
        <f>#REF!&amp;#REF!</f>
        <v>#REF!</v>
      </c>
      <c r="L38" t="str">
        <f t="shared" si="14"/>
        <v>№</v>
      </c>
      <c r="M38" t="str">
        <f t="shared" si="15"/>
        <v>№</v>
      </c>
      <c r="N38" t="str">
        <f t="shared" si="16"/>
        <v>№</v>
      </c>
      <c r="O38" t="str">
        <f t="shared" si="17"/>
        <v>№</v>
      </c>
      <c r="P38" t="str">
        <f t="shared" si="18"/>
        <v>№</v>
      </c>
      <c r="Q38" t="str">
        <f t="shared" si="19"/>
        <v>№</v>
      </c>
      <c r="R38" t="str">
        <f t="shared" si="20"/>
        <v>№</v>
      </c>
      <c r="S38" t="str">
        <f t="shared" si="21"/>
        <v>№</v>
      </c>
    </row>
    <row r="39" spans="9:19" ht="15">
      <c r="I39" s="8" t="e">
        <f>#REF!&amp;#REF!</f>
        <v>#REF!</v>
      </c>
      <c r="J39" s="8" t="e">
        <f>#REF!&amp;#REF!</f>
        <v>#REF!</v>
      </c>
      <c r="L39" t="str">
        <f t="shared" si="14"/>
        <v>№</v>
      </c>
      <c r="M39" t="str">
        <f t="shared" si="15"/>
        <v>№</v>
      </c>
      <c r="N39" t="str">
        <f t="shared" si="16"/>
        <v>№</v>
      </c>
      <c r="O39" t="str">
        <f t="shared" si="17"/>
        <v>№</v>
      </c>
      <c r="P39" t="str">
        <f t="shared" si="18"/>
        <v>№</v>
      </c>
      <c r="Q39" t="str">
        <f t="shared" si="19"/>
        <v>№</v>
      </c>
      <c r="R39" t="str">
        <f t="shared" si="20"/>
        <v>№</v>
      </c>
      <c r="S39" t="str">
        <f t="shared" si="21"/>
        <v>№</v>
      </c>
    </row>
    <row r="40" spans="9:19" ht="15">
      <c r="I40" s="8" t="e">
        <f>#REF!&amp;#REF!</f>
        <v>#REF!</v>
      </c>
      <c r="J40" s="8" t="e">
        <f>#REF!&amp;#REF!</f>
        <v>#REF!</v>
      </c>
      <c r="L40" t="str">
        <f t="shared" si="14"/>
        <v>№</v>
      </c>
      <c r="M40" t="str">
        <f t="shared" si="15"/>
        <v>№</v>
      </c>
      <c r="N40" t="str">
        <f t="shared" si="16"/>
        <v>№</v>
      </c>
      <c r="O40" t="str">
        <f t="shared" si="17"/>
        <v>№</v>
      </c>
      <c r="P40" t="str">
        <f t="shared" si="18"/>
        <v>№</v>
      </c>
      <c r="Q40" t="str">
        <f t="shared" si="19"/>
        <v>№</v>
      </c>
      <c r="R40" t="str">
        <f t="shared" si="20"/>
        <v>№</v>
      </c>
      <c r="S40" t="str">
        <f t="shared" si="21"/>
        <v>№</v>
      </c>
    </row>
    <row r="41" spans="12:19" ht="15">
      <c r="L41" t="str">
        <f t="shared" si="14"/>
        <v>№</v>
      </c>
      <c r="M41" t="str">
        <f t="shared" si="15"/>
        <v>№</v>
      </c>
      <c r="N41" t="str">
        <f t="shared" si="16"/>
        <v>№</v>
      </c>
      <c r="O41" t="str">
        <f t="shared" si="17"/>
        <v>№</v>
      </c>
      <c r="P41" t="str">
        <f t="shared" si="18"/>
        <v>№</v>
      </c>
      <c r="Q41" t="str">
        <f t="shared" si="19"/>
        <v>№</v>
      </c>
      <c r="R41" t="str">
        <f t="shared" si="20"/>
        <v>№</v>
      </c>
      <c r="S41" t="str">
        <f t="shared" si="21"/>
        <v>№</v>
      </c>
    </row>
    <row r="42" spans="9:19" ht="15">
      <c r="I42" s="8" t="e">
        <f>#REF!&amp;#REF!</f>
        <v>#REF!</v>
      </c>
      <c r="J42" s="8" t="e">
        <f>#REF!&amp;#REF!</f>
        <v>#REF!</v>
      </c>
      <c r="L42" t="str">
        <f t="shared" si="14"/>
        <v>№</v>
      </c>
      <c r="M42" t="str">
        <f t="shared" si="15"/>
        <v>№</v>
      </c>
      <c r="N42" t="str">
        <f t="shared" si="16"/>
        <v>№</v>
      </c>
      <c r="O42" t="str">
        <f t="shared" si="17"/>
        <v>№</v>
      </c>
      <c r="P42" t="str">
        <f t="shared" si="18"/>
        <v>№</v>
      </c>
      <c r="Q42" t="str">
        <f t="shared" si="19"/>
        <v>№</v>
      </c>
      <c r="R42" t="str">
        <f t="shared" si="20"/>
        <v>№</v>
      </c>
      <c r="S42" t="str">
        <f t="shared" si="21"/>
        <v>№</v>
      </c>
    </row>
    <row r="43" spans="9:19" ht="15">
      <c r="I43" s="8" t="e">
        <f>#REF!&amp;#REF!</f>
        <v>#REF!</v>
      </c>
      <c r="J43" s="8" t="e">
        <f>#REF!&amp;#REF!</f>
        <v>#REF!</v>
      </c>
      <c r="L43" t="str">
        <f t="shared" si="14"/>
        <v>№</v>
      </c>
      <c r="M43" t="str">
        <f t="shared" si="15"/>
        <v>№</v>
      </c>
      <c r="N43" t="str">
        <f t="shared" si="16"/>
        <v>№</v>
      </c>
      <c r="O43" t="str">
        <f t="shared" si="17"/>
        <v>№</v>
      </c>
      <c r="P43" t="str">
        <f t="shared" si="18"/>
        <v>№</v>
      </c>
      <c r="Q43" t="str">
        <f t="shared" si="19"/>
        <v>№</v>
      </c>
      <c r="R43" t="str">
        <f t="shared" si="20"/>
        <v>№</v>
      </c>
      <c r="S43" t="str">
        <f t="shared" si="21"/>
        <v>№</v>
      </c>
    </row>
    <row r="44" spans="9:10" ht="15">
      <c r="I44" s="8" t="e">
        <f>#REF!&amp;#REF!</f>
        <v>#REF!</v>
      </c>
      <c r="J44" s="8" t="e">
        <f>#REF!&amp;#REF!</f>
        <v>#REF!</v>
      </c>
    </row>
    <row r="45" spans="9:10" ht="15">
      <c r="I45" s="8" t="e">
        <f>#REF!&amp;#REF!</f>
        <v>#REF!</v>
      </c>
      <c r="J45" s="8" t="e">
        <f>#REF!&amp;#REF!</f>
        <v>#REF!</v>
      </c>
    </row>
    <row r="46" spans="9:10" ht="15">
      <c r="I46" s="8" t="e">
        <f>#REF!&amp;#REF!</f>
        <v>#REF!</v>
      </c>
      <c r="J46" s="8" t="e">
        <f>#REF!&amp;#REF!</f>
        <v>#REF!</v>
      </c>
    </row>
    <row r="48" spans="9:10" ht="15">
      <c r="I48" s="8" t="e">
        <f>#REF!&amp;#REF!</f>
        <v>#REF!</v>
      </c>
      <c r="J48" s="8" t="e">
        <f>#REF!&amp;#REF!</f>
        <v>#REF!</v>
      </c>
    </row>
    <row r="49" spans="9:10" ht="15">
      <c r="I49" s="8" t="e">
        <f>#REF!&amp;#REF!</f>
        <v>#REF!</v>
      </c>
      <c r="J49" s="8" t="e">
        <f>#REF!&amp;#REF!</f>
        <v>#REF!</v>
      </c>
    </row>
    <row r="50" spans="9:10" ht="15">
      <c r="I50" s="8" t="e">
        <f>#REF!&amp;#REF!</f>
        <v>#REF!</v>
      </c>
      <c r="J50" s="8" t="e">
        <f>#REF!&amp;#REF!</f>
        <v>#REF!</v>
      </c>
    </row>
    <row r="51" spans="9:10" ht="15">
      <c r="I51" s="8" t="e">
        <f>#REF!&amp;#REF!</f>
        <v>#REF!</v>
      </c>
      <c r="J51" s="8" t="e">
        <f>#REF!&amp;#REF!</f>
        <v>#REF!</v>
      </c>
    </row>
    <row r="52" spans="9:10" ht="15">
      <c r="I52" s="8" t="e">
        <f>#REF!&amp;#REF!</f>
        <v>#REF!</v>
      </c>
      <c r="J52" s="8" t="e">
        <f>#REF!&amp;#REF!</f>
        <v>#REF!</v>
      </c>
    </row>
    <row r="54" spans="9:10" ht="15">
      <c r="I54" s="8" t="e">
        <f>#REF!&amp;#REF!</f>
        <v>#REF!</v>
      </c>
      <c r="J54" s="8" t="e">
        <f>#REF!&amp;#REF!</f>
        <v>#REF!</v>
      </c>
    </row>
    <row r="55" spans="9:10" ht="15">
      <c r="I55" s="8" t="e">
        <f>#REF!&amp;#REF!</f>
        <v>#REF!</v>
      </c>
      <c r="J55" s="8" t="e">
        <f>#REF!&amp;#REF!</f>
        <v>#REF!</v>
      </c>
    </row>
    <row r="56" spans="9:10" ht="15">
      <c r="I56" s="8" t="e">
        <f>#REF!&amp;#REF!</f>
        <v>#REF!</v>
      </c>
      <c r="J56" s="8" t="e">
        <f>#REF!&amp;#REF!</f>
        <v>#REF!</v>
      </c>
    </row>
    <row r="57" spans="9:10" ht="15">
      <c r="I57" s="8" t="e">
        <f>#REF!&amp;#REF!</f>
        <v>#REF!</v>
      </c>
      <c r="J57" s="8" t="e">
        <f>#REF!&amp;#REF!</f>
        <v>#REF!</v>
      </c>
    </row>
    <row r="58" spans="9:10" ht="15">
      <c r="I58" s="8" t="e">
        <f>#REF!&amp;#REF!</f>
        <v>#REF!</v>
      </c>
      <c r="J58" s="8" t="e">
        <f>#REF!&amp;#REF!</f>
        <v>#REF!</v>
      </c>
    </row>
    <row r="60" spans="9:10" ht="15">
      <c r="I60" s="8" t="e">
        <f>#REF!&amp;#REF!</f>
        <v>#REF!</v>
      </c>
      <c r="J60" s="8" t="e">
        <f>#REF!&amp;#REF!</f>
        <v>#REF!</v>
      </c>
    </row>
    <row r="61" spans="9:10" ht="15">
      <c r="I61" s="8" t="e">
        <f>#REF!&amp;#REF!</f>
        <v>#REF!</v>
      </c>
      <c r="J61" s="8" t="e">
        <f>#REF!&amp;#REF!</f>
        <v>#REF!</v>
      </c>
    </row>
    <row r="62" spans="9:10" ht="15">
      <c r="I62" s="8" t="e">
        <f>#REF!&amp;#REF!</f>
        <v>#REF!</v>
      </c>
      <c r="J62" s="8" t="e">
        <f>#REF!&amp;#REF!</f>
        <v>#REF!</v>
      </c>
    </row>
    <row r="63" spans="9:10" ht="15">
      <c r="I63" s="8" t="e">
        <f>#REF!&amp;#REF!</f>
        <v>#REF!</v>
      </c>
      <c r="J63" s="8" t="e">
        <f>#REF!&amp;#REF!</f>
        <v>#REF!</v>
      </c>
    </row>
    <row r="67" ht="15">
      <c r="L6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Крапиль</dc:creator>
  <cp:keywords/>
  <dc:description/>
  <cp:lastModifiedBy>Master</cp:lastModifiedBy>
  <cp:lastPrinted>2022-08-13T16:18:29Z</cp:lastPrinted>
  <dcterms:created xsi:type="dcterms:W3CDTF">2009-05-19T09:37:33Z</dcterms:created>
  <dcterms:modified xsi:type="dcterms:W3CDTF">2022-08-13T19:51:25Z</dcterms:modified>
  <cp:category/>
  <cp:version/>
  <cp:contentType/>
  <cp:contentStatus/>
</cp:coreProperties>
</file>