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\tihonov_d\Documents\Петанк\турниры\Зимний тет\2026\"/>
    </mc:Choice>
  </mc:AlternateContent>
  <bookViews>
    <workbookView xWindow="0" yWindow="0" windowWidth="20730" windowHeight="11760" firstSheet="7" activeTab="18"/>
  </bookViews>
  <sheets>
    <sheet name="Бж1" sheetId="55" r:id="rId1"/>
    <sheet name="ПоЖ1" sheetId="17" r:id="rId2"/>
    <sheet name="ПоЖ2" sheetId="41" r:id="rId3"/>
    <sheet name="ПЖ1" sheetId="42" r:id="rId4"/>
    <sheet name="ПЖ2" sheetId="43" r:id="rId5"/>
    <sheet name="ПЖ3" sheetId="44" r:id="rId6"/>
    <sheet name="ПЖ4" sheetId="45" r:id="rId7"/>
    <sheet name="АЖ1" sheetId="46" r:id="rId8"/>
    <sheet name="АЖ2" sheetId="57" r:id="rId9"/>
    <sheet name="ЯЖ1" sheetId="58" r:id="rId10"/>
    <sheet name="ДЖ1" sheetId="47" r:id="rId11"/>
    <sheet name="МЖ1" sheetId="48" r:id="rId12"/>
    <sheet name="МЖ2" sheetId="49" r:id="rId13"/>
    <sheet name="МЖ3" sheetId="50" r:id="rId14"/>
    <sheet name="МЖ4" sheetId="51" r:id="rId15"/>
    <sheet name="КЖ1" sheetId="53" r:id="rId16"/>
    <sheet name="ПзЖ1" sheetId="59" r:id="rId17"/>
    <sheet name="Лист ож Москва" sheetId="52" r:id="rId18"/>
    <sheet name="Финалисты" sheetId="54" r:id="rId19"/>
    <sheet name="Служебный лист" sheetId="4" state="hidden" r:id="rId20"/>
  </sheets>
  <calcPr calcId="162913" refMode="R1C1"/>
</workbook>
</file>

<file path=xl/calcChain.xml><?xml version="1.0" encoding="utf-8"?>
<calcChain xmlns="http://schemas.openxmlformats.org/spreadsheetml/2006/main">
  <c r="I25" i="4" l="1"/>
  <c r="J25" i="4"/>
  <c r="I26" i="4"/>
  <c r="J26" i="4"/>
  <c r="I27" i="4"/>
  <c r="J27" i="4"/>
  <c r="I28" i="4"/>
  <c r="J28" i="4"/>
  <c r="I30" i="4"/>
  <c r="J30" i="4"/>
  <c r="I31" i="4"/>
  <c r="J31" i="4"/>
  <c r="I32" i="4"/>
  <c r="J32" i="4"/>
  <c r="I33" i="4"/>
  <c r="J33" i="4"/>
  <c r="I34" i="4"/>
  <c r="J34" i="4"/>
  <c r="I36" i="4"/>
  <c r="J36" i="4"/>
  <c r="I37" i="4"/>
  <c r="J37" i="4"/>
  <c r="I38" i="4"/>
  <c r="J38" i="4"/>
  <c r="I39" i="4"/>
  <c r="J39" i="4"/>
  <c r="I40" i="4"/>
  <c r="J40" i="4"/>
  <c r="I42" i="4"/>
  <c r="J42" i="4"/>
  <c r="I43" i="4"/>
  <c r="J43" i="4"/>
  <c r="I44" i="4"/>
  <c r="J44" i="4"/>
  <c r="I45" i="4"/>
  <c r="J45" i="4"/>
  <c r="I46" i="4"/>
  <c r="J46" i="4"/>
  <c r="I48" i="4"/>
  <c r="J48" i="4"/>
  <c r="I49" i="4"/>
  <c r="J49" i="4"/>
  <c r="I50" i="4"/>
  <c r="J50" i="4"/>
  <c r="I51" i="4"/>
  <c r="J51" i="4"/>
  <c r="I52" i="4"/>
  <c r="J52" i="4"/>
  <c r="I54" i="4"/>
  <c r="J54" i="4"/>
  <c r="I55" i="4"/>
  <c r="J55" i="4"/>
  <c r="I56" i="4"/>
  <c r="J56" i="4"/>
  <c r="I57" i="4"/>
  <c r="J57" i="4"/>
  <c r="I58" i="4"/>
  <c r="J58" i="4"/>
  <c r="I60" i="4"/>
  <c r="J60" i="4"/>
  <c r="I61" i="4"/>
  <c r="J61" i="4"/>
  <c r="I62" i="4"/>
  <c r="J62" i="4"/>
  <c r="I63" i="4"/>
  <c r="J63" i="4"/>
  <c r="J24" i="4"/>
  <c r="I24" i="4"/>
  <c r="Q4" i="4" s="1"/>
  <c r="A8" i="4"/>
  <c r="B8" i="4"/>
  <c r="C8" i="4"/>
  <c r="D8" i="4"/>
  <c r="E8" i="4"/>
  <c r="F8" i="4"/>
  <c r="G8" i="4"/>
  <c r="H8" i="4"/>
  <c r="H1" i="4"/>
  <c r="H2" i="4"/>
  <c r="H3" i="4"/>
  <c r="H4" i="4"/>
  <c r="H5" i="4"/>
  <c r="H6" i="4"/>
  <c r="H7" i="4"/>
  <c r="A7" i="4"/>
  <c r="B7" i="4"/>
  <c r="C7" i="4"/>
  <c r="D7" i="4"/>
  <c r="E7" i="4"/>
  <c r="F7" i="4"/>
  <c r="G7" i="4"/>
  <c r="F2" i="4"/>
  <c r="G2" i="4"/>
  <c r="F3" i="4"/>
  <c r="G3" i="4"/>
  <c r="F4" i="4"/>
  <c r="G4" i="4"/>
  <c r="F5" i="4"/>
  <c r="G5" i="4"/>
  <c r="F6" i="4"/>
  <c r="G6" i="4"/>
  <c r="G1" i="4"/>
  <c r="A6" i="4"/>
  <c r="B6" i="4"/>
  <c r="C6" i="4"/>
  <c r="D6" i="4"/>
  <c r="E6" i="4"/>
  <c r="F1" i="4"/>
  <c r="A5" i="4"/>
  <c r="B5" i="4"/>
  <c r="C5" i="4"/>
  <c r="D5" i="4"/>
  <c r="E5" i="4"/>
  <c r="E1" i="4"/>
  <c r="E2" i="4"/>
  <c r="E3" i="4"/>
  <c r="E4" i="4"/>
  <c r="A4" i="4"/>
  <c r="B4" i="4"/>
  <c r="C4" i="4"/>
  <c r="D4" i="4"/>
  <c r="D1" i="4"/>
  <c r="D2" i="4"/>
  <c r="D3" i="4"/>
  <c r="A2" i="4"/>
  <c r="B2" i="4"/>
  <c r="C2" i="4"/>
  <c r="A3" i="4"/>
  <c r="B3" i="4"/>
  <c r="C3" i="4"/>
  <c r="C1" i="4"/>
  <c r="A1" i="4"/>
  <c r="B1" i="4"/>
  <c r="S8" i="4" l="1"/>
  <c r="X5" i="4"/>
  <c r="AA7" i="4"/>
  <c r="M1" i="4"/>
  <c r="R6" i="4"/>
  <c r="Y7" i="4"/>
  <c r="Q3" i="4"/>
  <c r="M8" i="4"/>
  <c r="S5" i="4"/>
  <c r="O1" i="4"/>
  <c r="P8" i="4"/>
  <c r="L7" i="4"/>
  <c r="N5" i="4"/>
  <c r="U1" i="4"/>
  <c r="P3" i="4"/>
  <c r="U8" i="4"/>
  <c r="AB4" i="4"/>
  <c r="N3" i="4"/>
  <c r="S4" i="4"/>
  <c r="O5" i="4"/>
  <c r="L2" i="4"/>
  <c r="X4" i="4"/>
  <c r="Y4" i="4"/>
  <c r="V6" i="4"/>
  <c r="U6" i="4"/>
  <c r="AB3" i="4"/>
  <c r="V3" i="4"/>
  <c r="Z1" i="4"/>
  <c r="Y8" i="4"/>
  <c r="Q8" i="4"/>
  <c r="U4" i="4"/>
  <c r="X8" i="4"/>
  <c r="AB6" i="4"/>
  <c r="W4" i="4"/>
  <c r="Z4" i="4"/>
  <c r="AA5" i="4"/>
  <c r="AB2" i="4"/>
  <c r="O3" i="4"/>
  <c r="AA2" i="4"/>
  <c r="R2" i="4"/>
  <c r="W6" i="4"/>
  <c r="N1" i="4"/>
  <c r="M2" i="4"/>
  <c r="Q1" i="4"/>
  <c r="Y6" i="4"/>
  <c r="X1" i="4"/>
  <c r="P6" i="4"/>
  <c r="R1" i="4"/>
  <c r="AA1" i="4"/>
  <c r="R5" i="4"/>
  <c r="X7" i="4"/>
  <c r="U7" i="4"/>
  <c r="AA8" i="4"/>
  <c r="AB1" i="4"/>
  <c r="W8" i="4"/>
  <c r="P1" i="4"/>
  <c r="V7" i="4"/>
  <c r="U3" i="4"/>
  <c r="L3" i="4"/>
  <c r="M5" i="4"/>
  <c r="X3" i="4"/>
  <c r="Z2" i="4"/>
  <c r="V5" i="4"/>
  <c r="R4" i="4"/>
  <c r="N7" i="4"/>
  <c r="Q7" i="4"/>
  <c r="M7" i="4"/>
  <c r="N6" i="4"/>
  <c r="Y2" i="4"/>
  <c r="U2" i="4"/>
  <c r="L1" i="4"/>
  <c r="W1" i="4"/>
  <c r="V2" i="4"/>
  <c r="V4" i="4"/>
  <c r="N4" i="4"/>
  <c r="P4" i="4"/>
  <c r="O6" i="4"/>
  <c r="L6" i="4"/>
  <c r="O2" i="4"/>
  <c r="Y3" i="4"/>
  <c r="Z5" i="4"/>
  <c r="L4" i="4"/>
  <c r="W7" i="4"/>
  <c r="L8" i="4"/>
  <c r="O8" i="4"/>
  <c r="V8" i="4"/>
  <c r="AB7" i="4"/>
  <c r="N8" i="4"/>
  <c r="S3" i="4"/>
  <c r="Q2" i="4"/>
  <c r="R3" i="4"/>
  <c r="P2" i="4"/>
  <c r="W3" i="4"/>
  <c r="O4" i="4"/>
  <c r="Q6" i="4"/>
  <c r="Y5" i="4"/>
  <c r="X6" i="4"/>
  <c r="P5" i="4"/>
  <c r="Z7" i="4"/>
  <c r="P7" i="4"/>
  <c r="S2" i="4"/>
  <c r="Q5" i="4"/>
  <c r="AA3" i="4"/>
  <c r="S6" i="4"/>
  <c r="AA6" i="4"/>
  <c r="S1" i="4"/>
  <c r="R8" i="4"/>
  <c r="O7" i="4"/>
  <c r="S7" i="4"/>
  <c r="AB8" i="4"/>
  <c r="AB5" i="4"/>
  <c r="W5" i="4"/>
  <c r="R7" i="4"/>
  <c r="V1" i="4"/>
  <c r="W2" i="4"/>
  <c r="M3" i="4"/>
  <c r="N2" i="4"/>
  <c r="M4" i="4"/>
  <c r="L5" i="4"/>
  <c r="M6" i="4"/>
  <c r="U5" i="4"/>
  <c r="Z3" i="4"/>
  <c r="Z6" i="4"/>
  <c r="X2" i="4"/>
  <c r="Y1" i="4"/>
  <c r="AA4" i="4"/>
  <c r="Z8" i="4"/>
  <c r="C30" i="59"/>
  <c r="I6" i="57"/>
  <c r="G10" i="57"/>
  <c r="C34" i="46"/>
  <c r="F8" i="47"/>
  <c r="F12" i="58"/>
  <c r="C37" i="51"/>
  <c r="I8" i="51"/>
  <c r="H36" i="51"/>
  <c r="J8" i="44"/>
  <c r="H4" i="41"/>
  <c r="H30" i="48"/>
  <c r="H21" i="47"/>
  <c r="F14" i="58"/>
  <c r="K10" i="51"/>
  <c r="I8" i="48"/>
  <c r="C21" i="44"/>
  <c r="G14" i="42"/>
  <c r="F14" i="47"/>
  <c r="J6" i="51"/>
  <c r="H14" i="48"/>
  <c r="J9" i="44"/>
  <c r="C22" i="53"/>
  <c r="H21" i="44"/>
  <c r="C25" i="49"/>
  <c r="K12" i="48"/>
  <c r="C31" i="51"/>
  <c r="F14" i="51"/>
  <c r="H10" i="59"/>
  <c r="H4" i="59"/>
  <c r="C27" i="46"/>
  <c r="I4" i="59"/>
  <c r="H18" i="46"/>
  <c r="H36" i="47"/>
  <c r="K6" i="47"/>
  <c r="H22" i="48"/>
  <c r="C22" i="48"/>
  <c r="H37" i="55"/>
  <c r="G10" i="55"/>
  <c r="I12" i="58"/>
  <c r="H14" i="58"/>
  <c r="C41" i="47"/>
  <c r="H24" i="55"/>
  <c r="J8" i="41"/>
  <c r="F12" i="51"/>
  <c r="C22" i="51"/>
  <c r="H25" i="42"/>
  <c r="F6" i="55"/>
  <c r="H36" i="58"/>
  <c r="H25" i="58"/>
  <c r="K8" i="47"/>
  <c r="I4" i="44"/>
  <c r="H10" i="44"/>
  <c r="H12" i="43"/>
  <c r="I12" i="48"/>
  <c r="G10" i="44"/>
  <c r="K4" i="42"/>
  <c r="F12" i="59"/>
  <c r="H30" i="46"/>
  <c r="H20" i="51"/>
  <c r="H42" i="47"/>
  <c r="G10" i="49"/>
  <c r="H23" i="53"/>
  <c r="C20" i="51"/>
  <c r="C32" i="47"/>
  <c r="C31" i="43"/>
  <c r="H21" i="58"/>
  <c r="C22" i="43"/>
  <c r="F10" i="42"/>
  <c r="C40" i="49"/>
  <c r="C35" i="49"/>
  <c r="C32" i="55"/>
  <c r="I8" i="43"/>
  <c r="C30" i="58"/>
  <c r="H31" i="51"/>
  <c r="J6" i="41"/>
  <c r="F12" i="48"/>
  <c r="F12" i="47"/>
  <c r="H34" i="41"/>
  <c r="H42" i="42"/>
  <c r="C21" i="42"/>
  <c r="C37" i="44"/>
  <c r="K9" i="47"/>
  <c r="C26" i="59"/>
  <c r="C23" i="59"/>
  <c r="H6" i="59"/>
  <c r="C16" i="57"/>
  <c r="H31" i="48"/>
  <c r="I14" i="51"/>
  <c r="H20" i="48"/>
  <c r="J4" i="42"/>
  <c r="H26" i="58"/>
  <c r="J6" i="47"/>
  <c r="F10" i="49"/>
  <c r="H27" i="43"/>
  <c r="C41" i="48"/>
  <c r="C18" i="53"/>
  <c r="C27" i="41"/>
  <c r="G14" i="48"/>
  <c r="G12" i="53"/>
  <c r="H22" i="49"/>
  <c r="H36" i="55"/>
  <c r="H22" i="41"/>
  <c r="C35" i="47"/>
  <c r="C32" i="49"/>
  <c r="C23" i="53"/>
  <c r="I8" i="58"/>
  <c r="I6" i="55"/>
  <c r="H40" i="42"/>
  <c r="I5" i="44"/>
  <c r="F10" i="43"/>
  <c r="H20" i="44"/>
  <c r="C19" i="59"/>
  <c r="G8" i="59"/>
  <c r="F10" i="57"/>
  <c r="C20" i="49"/>
  <c r="H41" i="42"/>
  <c r="G14" i="51"/>
  <c r="C25" i="44"/>
  <c r="G8" i="49"/>
  <c r="J6" i="46"/>
  <c r="F10" i="59"/>
  <c r="H27" i="46"/>
  <c r="G4" i="59"/>
  <c r="H12" i="46"/>
  <c r="K8" i="48"/>
  <c r="H35" i="47"/>
  <c r="C41" i="58"/>
  <c r="C37" i="58"/>
  <c r="J4" i="51"/>
  <c r="J10" i="43"/>
  <c r="C41" i="42"/>
  <c r="C22" i="49"/>
  <c r="H27" i="48"/>
  <c r="F6" i="47"/>
  <c r="J8" i="58"/>
  <c r="C36" i="51"/>
  <c r="H32" i="42"/>
  <c r="C31" i="44"/>
  <c r="I4" i="49"/>
  <c r="J4" i="47"/>
  <c r="C21" i="49"/>
  <c r="H26" i="53"/>
  <c r="C35" i="42"/>
  <c r="H26" i="44"/>
  <c r="H31" i="47"/>
  <c r="K8" i="51"/>
  <c r="C25" i="47"/>
  <c r="G12" i="42"/>
  <c r="G10" i="46"/>
  <c r="I8" i="59"/>
  <c r="F8" i="59"/>
  <c r="J4" i="59"/>
  <c r="I6" i="48"/>
  <c r="J4" i="48"/>
  <c r="C42" i="49"/>
  <c r="F14" i="49"/>
  <c r="F8" i="53"/>
  <c r="C42" i="58"/>
  <c r="C22" i="47"/>
  <c r="H26" i="49"/>
  <c r="H21" i="48"/>
  <c r="F8" i="41"/>
  <c r="H35" i="58"/>
  <c r="I6" i="47"/>
  <c r="C33" i="55"/>
  <c r="C23" i="41"/>
  <c r="C23" i="43"/>
  <c r="C27" i="51"/>
  <c r="G4" i="49"/>
  <c r="J6" i="49"/>
  <c r="H42" i="44"/>
  <c r="C21" i="48"/>
  <c r="F10" i="47"/>
  <c r="K8" i="42"/>
  <c r="G8" i="42"/>
  <c r="C26" i="46"/>
  <c r="G8" i="46"/>
  <c r="F6" i="59"/>
  <c r="G8" i="57"/>
  <c r="H32" i="47"/>
  <c r="H40" i="49"/>
  <c r="C19" i="53"/>
  <c r="H6" i="43"/>
  <c r="H20" i="47"/>
  <c r="C30" i="49"/>
  <c r="H16" i="55"/>
  <c r="H21" i="55"/>
  <c r="C37" i="48"/>
  <c r="F14" i="44"/>
  <c r="H29" i="55"/>
  <c r="H32" i="51"/>
  <c r="C36" i="48"/>
  <c r="C30" i="42"/>
  <c r="H36" i="42"/>
  <c r="H12" i="58"/>
  <c r="C26" i="53"/>
  <c r="C19" i="43"/>
  <c r="G14" i="44"/>
  <c r="C27" i="47"/>
  <c r="J10" i="46"/>
  <c r="J10" i="59"/>
  <c r="K4" i="49"/>
  <c r="H25" i="48"/>
  <c r="H4" i="43"/>
  <c r="H30" i="58"/>
  <c r="J4" i="49"/>
  <c r="G12" i="47"/>
  <c r="K6" i="44"/>
  <c r="G8" i="47"/>
  <c r="J4" i="53"/>
  <c r="K12" i="44"/>
  <c r="G4" i="58"/>
  <c r="K10" i="49"/>
  <c r="I8" i="57"/>
  <c r="H6" i="46"/>
  <c r="F12" i="46"/>
  <c r="H30" i="51"/>
  <c r="H19" i="53"/>
  <c r="H25" i="47"/>
  <c r="C21" i="51"/>
  <c r="H10" i="55"/>
  <c r="C40" i="51"/>
  <c r="H33" i="55"/>
  <c r="C31" i="58"/>
  <c r="H12" i="53"/>
  <c r="H40" i="44"/>
  <c r="H41" i="49"/>
  <c r="C25" i="51"/>
  <c r="G4" i="57"/>
  <c r="H31" i="58"/>
  <c r="H32" i="58"/>
  <c r="I14" i="58"/>
  <c r="J14" i="47"/>
  <c r="C20" i="48"/>
  <c r="H30" i="44"/>
  <c r="G12" i="48"/>
  <c r="F6" i="53"/>
  <c r="C20" i="47"/>
  <c r="H19" i="43"/>
  <c r="G12" i="43"/>
  <c r="H37" i="48"/>
  <c r="H6" i="48"/>
  <c r="J6" i="59"/>
  <c r="H22" i="46"/>
  <c r="H31" i="46"/>
  <c r="C32" i="51"/>
  <c r="K6" i="49"/>
  <c r="K10" i="42"/>
  <c r="H40" i="48"/>
  <c r="H20" i="58"/>
  <c r="G4" i="55"/>
  <c r="H6" i="55"/>
  <c r="C27" i="44"/>
  <c r="H4" i="53"/>
  <c r="C26" i="42"/>
  <c r="I14" i="48"/>
  <c r="I12" i="41"/>
  <c r="C32" i="42"/>
  <c r="K9" i="51"/>
  <c r="C21" i="47"/>
  <c r="F8" i="42"/>
  <c r="H14" i="47"/>
  <c r="H41" i="58"/>
  <c r="H23" i="59"/>
  <c r="C30" i="46"/>
  <c r="C40" i="47"/>
  <c r="F10" i="51"/>
  <c r="G10" i="48"/>
  <c r="F8" i="49"/>
  <c r="H30" i="41"/>
  <c r="I6" i="49"/>
  <c r="C37" i="55"/>
  <c r="H22" i="58"/>
  <c r="H20" i="55"/>
  <c r="C31" i="49"/>
  <c r="C22" i="42"/>
  <c r="F8" i="43"/>
  <c r="J8" i="46"/>
  <c r="F6" i="44"/>
  <c r="J6" i="43"/>
  <c r="G4" i="42"/>
  <c r="H18" i="41"/>
  <c r="C22" i="41"/>
  <c r="F10" i="41"/>
  <c r="H27" i="51"/>
  <c r="H23" i="46"/>
  <c r="H4" i="51"/>
  <c r="H37" i="51"/>
  <c r="C30" i="44"/>
  <c r="J10" i="47"/>
  <c r="C19" i="41"/>
  <c r="F12" i="43"/>
  <c r="I6" i="43"/>
  <c r="H20" i="57"/>
  <c r="J4" i="46"/>
  <c r="G4" i="48"/>
  <c r="C21" i="55"/>
  <c r="C35" i="48"/>
  <c r="G10" i="42"/>
  <c r="G4" i="51"/>
  <c r="J8" i="51"/>
  <c r="H12" i="44"/>
  <c r="I4" i="55"/>
  <c r="I8" i="55"/>
  <c r="G8" i="53"/>
  <c r="H22" i="59"/>
  <c r="H17" i="57"/>
  <c r="H27" i="53"/>
  <c r="J4" i="58"/>
  <c r="H36" i="49"/>
  <c r="H37" i="58"/>
  <c r="C31" i="42"/>
  <c r="C36" i="58"/>
  <c r="H11" i="55"/>
  <c r="H26" i="59"/>
  <c r="K6" i="42"/>
  <c r="H34" i="53"/>
  <c r="C27" i="42"/>
  <c r="C30" i="41"/>
  <c r="G11" i="42"/>
  <c r="H28" i="55"/>
  <c r="F11" i="41"/>
  <c r="H13" i="43"/>
  <c r="F7" i="47"/>
  <c r="H7" i="43"/>
  <c r="K9" i="42"/>
  <c r="H7" i="59"/>
  <c r="G5" i="42"/>
  <c r="K11" i="49"/>
  <c r="I7" i="47"/>
  <c r="I15" i="48"/>
  <c r="F13" i="59"/>
  <c r="J15" i="47"/>
  <c r="F7" i="53"/>
  <c r="H11" i="44"/>
  <c r="I7" i="57"/>
  <c r="G5" i="57"/>
  <c r="H15" i="47"/>
  <c r="I9" i="55"/>
  <c r="C22" i="59"/>
  <c r="I4" i="57"/>
  <c r="I5" i="57" s="1"/>
  <c r="H16" i="57"/>
  <c r="C41" i="51"/>
  <c r="H27" i="49"/>
  <c r="H27" i="41"/>
  <c r="H22" i="47"/>
  <c r="J10" i="51"/>
  <c r="J11" i="51" s="1"/>
  <c r="G8" i="48"/>
  <c r="H35" i="42"/>
  <c r="H42" i="49"/>
  <c r="H35" i="43"/>
  <c r="H37" i="44"/>
  <c r="C27" i="58"/>
  <c r="H40" i="47"/>
  <c r="C31" i="46"/>
  <c r="C22" i="46"/>
  <c r="C31" i="59"/>
  <c r="G10" i="58"/>
  <c r="G11" i="58" s="1"/>
  <c r="H14" i="42"/>
  <c r="H14" i="49"/>
  <c r="H15" i="49" s="1"/>
  <c r="C32" i="58"/>
  <c r="C40" i="42"/>
  <c r="I14" i="47"/>
  <c r="H34" i="43"/>
  <c r="K8" i="49"/>
  <c r="C34" i="41"/>
  <c r="I8" i="41"/>
  <c r="F15" i="51"/>
  <c r="H18" i="43"/>
  <c r="H35" i="59"/>
  <c r="H42" i="48"/>
  <c r="K4" i="47"/>
  <c r="C32" i="48"/>
  <c r="C41" i="49"/>
  <c r="C31" i="47"/>
  <c r="F6" i="41"/>
  <c r="J10" i="58"/>
  <c r="F6" i="43"/>
  <c r="H4" i="47"/>
  <c r="C32" i="44"/>
  <c r="I8" i="53"/>
  <c r="G12" i="41"/>
  <c r="J14" i="44"/>
  <c r="H41" i="44"/>
  <c r="H26" i="46"/>
  <c r="H21" i="57"/>
  <c r="C36" i="47"/>
  <c r="I4" i="58"/>
  <c r="I5" i="58" s="1"/>
  <c r="C34" i="53"/>
  <c r="H12" i="49"/>
  <c r="H27" i="47"/>
  <c r="F12" i="41"/>
  <c r="J10" i="49"/>
  <c r="H30" i="43"/>
  <c r="C30" i="48"/>
  <c r="H6" i="47"/>
  <c r="F12" i="44"/>
  <c r="J6" i="42"/>
  <c r="J7" i="42" s="1"/>
  <c r="C27" i="48"/>
  <c r="C36" i="42"/>
  <c r="G11" i="44"/>
  <c r="C42" i="42"/>
  <c r="H31" i="49"/>
  <c r="C18" i="41"/>
  <c r="C42" i="47"/>
  <c r="K4" i="51"/>
  <c r="H30" i="59"/>
  <c r="G12" i="46"/>
  <c r="H40" i="58"/>
  <c r="C22" i="44"/>
  <c r="H22" i="51"/>
  <c r="H25" i="51"/>
  <c r="F15" i="47"/>
  <c r="H19" i="41"/>
  <c r="G13" i="53"/>
  <c r="H17" i="55"/>
  <c r="I4" i="51"/>
  <c r="K6" i="48"/>
  <c r="H22" i="42"/>
  <c r="C36" i="44"/>
  <c r="C21" i="57"/>
  <c r="G10" i="43"/>
  <c r="C27" i="43"/>
  <c r="H6" i="51"/>
  <c r="H7" i="51" s="1"/>
  <c r="H36" i="44"/>
  <c r="C31" i="41"/>
  <c r="I4" i="53"/>
  <c r="H31" i="43"/>
  <c r="C19" i="46"/>
  <c r="G10" i="41"/>
  <c r="F12" i="42"/>
  <c r="C24" i="55"/>
  <c r="I4" i="42"/>
  <c r="H21" i="49"/>
  <c r="H32" i="55"/>
  <c r="I6" i="59"/>
  <c r="I6" i="46"/>
  <c r="H37" i="47"/>
  <c r="C30" i="47"/>
  <c r="G4" i="47"/>
  <c r="F13" i="58"/>
  <c r="J8" i="47"/>
  <c r="K10" i="44"/>
  <c r="F10" i="48"/>
  <c r="I8" i="44"/>
  <c r="J6" i="44"/>
  <c r="J7" i="44" s="1"/>
  <c r="C37" i="42"/>
  <c r="H6" i="53"/>
  <c r="H4" i="58"/>
  <c r="H6" i="58"/>
  <c r="F10" i="46"/>
  <c r="H10" i="46"/>
  <c r="J6" i="48"/>
  <c r="F14" i="48"/>
  <c r="H25" i="55"/>
  <c r="H35" i="44"/>
  <c r="H6" i="42"/>
  <c r="H4" i="46"/>
  <c r="C36" i="49"/>
  <c r="G8" i="51"/>
  <c r="F6" i="58"/>
  <c r="G14" i="58"/>
  <c r="H25" i="57"/>
  <c r="H10" i="58"/>
  <c r="H11" i="58" s="1"/>
  <c r="H35" i="48"/>
  <c r="K8" i="58"/>
  <c r="K9" i="58" s="1"/>
  <c r="H27" i="44"/>
  <c r="G8" i="58"/>
  <c r="G12" i="58"/>
  <c r="G12" i="59"/>
  <c r="H4" i="57"/>
  <c r="H26" i="47"/>
  <c r="C30" i="51"/>
  <c r="H26" i="48"/>
  <c r="C26" i="58"/>
  <c r="H25" i="44"/>
  <c r="G4" i="44"/>
  <c r="C25" i="57"/>
  <c r="H23" i="43"/>
  <c r="K4" i="44"/>
  <c r="C27" i="49"/>
  <c r="J4" i="41"/>
  <c r="C28" i="55"/>
  <c r="I8" i="42"/>
  <c r="F8" i="55"/>
  <c r="G10" i="59"/>
  <c r="I8" i="47"/>
  <c r="F6" i="48"/>
  <c r="F7" i="48" s="1"/>
  <c r="J10" i="42"/>
  <c r="C30" i="43"/>
  <c r="K10" i="47"/>
  <c r="C40" i="44"/>
  <c r="H32" i="48"/>
  <c r="J10" i="41"/>
  <c r="G5" i="55"/>
  <c r="J14" i="42"/>
  <c r="J15" i="42" s="1"/>
  <c r="H6" i="57"/>
  <c r="K10" i="58"/>
  <c r="J6" i="58"/>
  <c r="H36" i="48"/>
  <c r="G12" i="49"/>
  <c r="F8" i="44"/>
  <c r="H27" i="42"/>
  <c r="I8" i="49"/>
  <c r="H4" i="55"/>
  <c r="H37" i="49"/>
  <c r="H22" i="43"/>
  <c r="H4" i="48"/>
  <c r="K10" i="48"/>
  <c r="H41" i="51"/>
  <c r="C35" i="51"/>
  <c r="C24" i="57"/>
  <c r="I6" i="41"/>
  <c r="G12" i="44"/>
  <c r="G13" i="44" s="1"/>
  <c r="C36" i="55"/>
  <c r="G10" i="53"/>
  <c r="C41" i="44"/>
  <c r="F12" i="53"/>
  <c r="G8" i="55"/>
  <c r="H32" i="49"/>
  <c r="H31" i="53"/>
  <c r="K12" i="58"/>
  <c r="C42" i="44"/>
  <c r="C25" i="48"/>
  <c r="I6" i="42"/>
  <c r="F10" i="53"/>
  <c r="C25" i="55"/>
  <c r="C34" i="59"/>
  <c r="H31" i="59"/>
  <c r="I13" i="48"/>
  <c r="K11" i="42"/>
  <c r="F13" i="46"/>
  <c r="J11" i="47"/>
  <c r="J11" i="58"/>
  <c r="J5" i="58"/>
  <c r="J7" i="47"/>
  <c r="G9" i="46"/>
  <c r="K7" i="48"/>
  <c r="I15" i="47"/>
  <c r="K11" i="58"/>
  <c r="J7" i="49"/>
  <c r="F13" i="51"/>
  <c r="F9" i="42"/>
  <c r="H11" i="59"/>
  <c r="I5" i="53"/>
  <c r="H27" i="59"/>
  <c r="J5" i="51"/>
  <c r="K11" i="48"/>
  <c r="K7" i="44"/>
  <c r="G11" i="48"/>
  <c r="I5" i="55"/>
  <c r="F15" i="44"/>
  <c r="F7" i="43"/>
  <c r="K5" i="51"/>
  <c r="F9" i="43"/>
  <c r="I15" i="51"/>
  <c r="H7" i="53"/>
  <c r="K13" i="58"/>
  <c r="J7" i="58"/>
  <c r="H15" i="48"/>
  <c r="K9" i="49"/>
  <c r="K11" i="44"/>
  <c r="G9" i="53"/>
  <c r="I5" i="49"/>
  <c r="J5" i="48"/>
  <c r="F11" i="49"/>
  <c r="H13" i="49"/>
  <c r="F9" i="44"/>
  <c r="I9" i="51"/>
  <c r="H4" i="44"/>
  <c r="H30" i="49"/>
  <c r="H27" i="58"/>
  <c r="H4" i="42"/>
  <c r="H5" i="42" s="1"/>
  <c r="I14" i="44"/>
  <c r="I15" i="44" s="1"/>
  <c r="H26" i="51"/>
  <c r="H19" i="46"/>
  <c r="J10" i="53"/>
  <c r="J11" i="53" s="1"/>
  <c r="C17" i="55"/>
  <c r="I6" i="51"/>
  <c r="K13" i="44"/>
  <c r="F10" i="58"/>
  <c r="I12" i="53"/>
  <c r="I13" i="53" s="1"/>
  <c r="K12" i="49"/>
  <c r="H35" i="41"/>
  <c r="F6" i="42"/>
  <c r="F7" i="42" s="1"/>
  <c r="I14" i="42"/>
  <c r="F10" i="44"/>
  <c r="F11" i="59"/>
  <c r="C27" i="53"/>
  <c r="J8" i="48"/>
  <c r="H18" i="53"/>
  <c r="H40" i="51"/>
  <c r="H12" i="42"/>
  <c r="H13" i="42" s="1"/>
  <c r="I12" i="46"/>
  <c r="F8" i="51"/>
  <c r="F9" i="51" s="1"/>
  <c r="H35" i="53"/>
  <c r="C20" i="58"/>
  <c r="C35" i="58"/>
  <c r="C20" i="55"/>
  <c r="H35" i="46"/>
  <c r="C37" i="47"/>
  <c r="H26" i="42"/>
  <c r="C31" i="48"/>
  <c r="I12" i="43"/>
  <c r="H4" i="49"/>
  <c r="H5" i="44"/>
  <c r="I9" i="58"/>
  <c r="F13" i="53"/>
  <c r="F11" i="47"/>
  <c r="J7" i="48"/>
  <c r="H7" i="47"/>
  <c r="F13" i="43"/>
  <c r="K7" i="47"/>
  <c r="I7" i="43"/>
  <c r="G9" i="48"/>
  <c r="G15" i="51"/>
  <c r="F9" i="53"/>
  <c r="I9" i="49"/>
  <c r="I15" i="58"/>
  <c r="J7" i="46"/>
  <c r="I9" i="42"/>
  <c r="G13" i="47"/>
  <c r="F15" i="48"/>
  <c r="K5" i="49"/>
  <c r="H34" i="46"/>
  <c r="H41" i="47"/>
  <c r="J6" i="53"/>
  <c r="J7" i="53" s="1"/>
  <c r="G10" i="47"/>
  <c r="I8" i="46"/>
  <c r="J14" i="51"/>
  <c r="J15" i="51" s="1"/>
  <c r="K12" i="51"/>
  <c r="H23" i="41"/>
  <c r="H10" i="43"/>
  <c r="C20" i="44"/>
  <c r="C29" i="55"/>
  <c r="K5" i="44"/>
  <c r="H21" i="42"/>
  <c r="F8" i="57"/>
  <c r="F9" i="57" s="1"/>
  <c r="G14" i="49"/>
  <c r="G15" i="49" s="1"/>
  <c r="I6" i="53"/>
  <c r="I7" i="53" s="1"/>
  <c r="H12" i="48"/>
  <c r="H13" i="48" s="1"/>
  <c r="I4" i="43"/>
  <c r="I4" i="47"/>
  <c r="H30" i="53"/>
  <c r="I6" i="44"/>
  <c r="C26" i="48"/>
  <c r="C21" i="58"/>
  <c r="F9" i="41"/>
  <c r="F9" i="47"/>
  <c r="G5" i="49"/>
  <c r="H42" i="58"/>
  <c r="C35" i="43"/>
  <c r="G8" i="44"/>
  <c r="H35" i="51"/>
  <c r="H22" i="53"/>
  <c r="H14" i="44"/>
  <c r="C18" i="46"/>
  <c r="F7" i="41"/>
  <c r="C22" i="58"/>
  <c r="F6" i="49"/>
  <c r="C40" i="48"/>
  <c r="H30" i="42"/>
  <c r="K11" i="51"/>
  <c r="J9" i="47"/>
  <c r="I9" i="59"/>
  <c r="K5" i="47"/>
  <c r="G15" i="42"/>
  <c r="J9" i="41"/>
  <c r="J7" i="51"/>
  <c r="J5" i="49"/>
  <c r="F11" i="44"/>
  <c r="K7" i="49"/>
  <c r="F13" i="47"/>
  <c r="J5" i="53"/>
  <c r="J9" i="48"/>
  <c r="J5" i="41"/>
  <c r="G11" i="53"/>
  <c r="J11" i="49"/>
  <c r="I13" i="46"/>
  <c r="C35" i="59"/>
  <c r="H41" i="48"/>
  <c r="F10" i="55"/>
  <c r="F11" i="55" s="1"/>
  <c r="J14" i="48"/>
  <c r="J15" i="48" s="1"/>
  <c r="G8" i="43"/>
  <c r="G9" i="43" s="1"/>
  <c r="I4" i="41"/>
  <c r="I5" i="41" s="1"/>
  <c r="H10" i="47"/>
  <c r="I4" i="46"/>
  <c r="I12" i="49"/>
  <c r="I13" i="49" s="1"/>
  <c r="H37" i="42"/>
  <c r="F6" i="51"/>
  <c r="F7" i="51" s="1"/>
  <c r="C25" i="42"/>
  <c r="F8" i="58"/>
  <c r="I12" i="47"/>
  <c r="I13" i="47" s="1"/>
  <c r="C17" i="57"/>
  <c r="F8" i="48"/>
  <c r="F9" i="48" s="1"/>
  <c r="F12" i="49"/>
  <c r="F13" i="49" s="1"/>
  <c r="I12" i="51"/>
  <c r="C35" i="53"/>
  <c r="I12" i="42"/>
  <c r="G12" i="51"/>
  <c r="J10" i="44"/>
  <c r="C23" i="46"/>
  <c r="C20" i="57"/>
  <c r="H14" i="51"/>
  <c r="H15" i="51" s="1"/>
  <c r="K4" i="58"/>
  <c r="H20" i="42"/>
  <c r="C18" i="43"/>
  <c r="C26" i="51"/>
  <c r="I9" i="43"/>
  <c r="C26" i="43"/>
  <c r="G4" i="41"/>
  <c r="J8" i="43"/>
  <c r="J9" i="43" s="1"/>
  <c r="G5" i="44"/>
  <c r="F7" i="59"/>
  <c r="C26" i="47"/>
  <c r="H6" i="44"/>
  <c r="H7" i="44" s="1"/>
  <c r="H31" i="44"/>
  <c r="C16" i="55"/>
  <c r="H10" i="42"/>
  <c r="C30" i="53"/>
  <c r="C42" i="48"/>
  <c r="H42" i="51"/>
  <c r="C26" i="49"/>
  <c r="C27" i="59"/>
  <c r="J4" i="44"/>
  <c r="F15" i="58"/>
  <c r="H10" i="41"/>
  <c r="H24" i="57"/>
  <c r="I6" i="58"/>
  <c r="C25" i="58"/>
  <c r="H10" i="49"/>
  <c r="H11" i="49" s="1"/>
  <c r="H12" i="47"/>
  <c r="H13" i="47" s="1"/>
  <c r="G5" i="51"/>
  <c r="J10" i="48"/>
  <c r="J11" i="48" s="1"/>
  <c r="C26" i="41"/>
  <c r="C35" i="46"/>
  <c r="H5" i="43"/>
  <c r="F14" i="42"/>
  <c r="F15" i="42" s="1"/>
  <c r="H31" i="41"/>
  <c r="G4" i="46"/>
  <c r="G5" i="46" s="1"/>
  <c r="H30" i="47"/>
  <c r="G4" i="43"/>
  <c r="C35" i="44"/>
  <c r="C35" i="41"/>
  <c r="G9" i="44"/>
  <c r="J7" i="41"/>
  <c r="F11" i="43"/>
  <c r="H7" i="57"/>
  <c r="G13" i="43"/>
  <c r="F11" i="58"/>
  <c r="G11" i="46"/>
  <c r="I7" i="49"/>
  <c r="F15" i="49"/>
  <c r="I13" i="51"/>
  <c r="J5" i="42"/>
  <c r="F7" i="49"/>
  <c r="F11" i="51"/>
  <c r="F9" i="58"/>
  <c r="I7" i="55"/>
  <c r="J9" i="51"/>
  <c r="I9" i="48"/>
  <c r="I9" i="41"/>
  <c r="H7" i="42"/>
  <c r="G9" i="58"/>
  <c r="I13" i="43"/>
  <c r="J9" i="58"/>
  <c r="J11" i="44"/>
  <c r="F8" i="46"/>
  <c r="F9" i="46" s="1"/>
  <c r="C37" i="49"/>
  <c r="G4" i="53"/>
  <c r="G5" i="53" s="1"/>
  <c r="J8" i="49"/>
  <c r="J9" i="49" s="1"/>
  <c r="G8" i="41"/>
  <c r="G9" i="41" s="1"/>
  <c r="F6" i="57"/>
  <c r="F7" i="57" s="1"/>
  <c r="J8" i="53"/>
  <c r="J9" i="53" s="1"/>
  <c r="H10" i="48"/>
  <c r="H11" i="48" s="1"/>
  <c r="C42" i="51"/>
  <c r="J8" i="42"/>
  <c r="C31" i="53"/>
  <c r="H18" i="59"/>
  <c r="I14" i="49"/>
  <c r="I15" i="49" s="1"/>
  <c r="J4" i="43"/>
  <c r="J5" i="43" s="1"/>
  <c r="I12" i="44"/>
  <c r="H12" i="41"/>
  <c r="H13" i="41" s="1"/>
  <c r="C40" i="58"/>
  <c r="H10" i="53"/>
  <c r="H11" i="53" s="1"/>
  <c r="C18" i="59"/>
  <c r="G11" i="55"/>
  <c r="K4" i="48"/>
  <c r="H12" i="59"/>
  <c r="H13" i="59" s="1"/>
  <c r="H10" i="51"/>
  <c r="I7" i="48"/>
  <c r="H32" i="44"/>
  <c r="H20" i="49"/>
  <c r="J8" i="59"/>
  <c r="H6" i="41"/>
  <c r="I7" i="42"/>
  <c r="F7" i="55"/>
  <c r="H11" i="51"/>
  <c r="H5" i="49"/>
  <c r="J11" i="46"/>
  <c r="K9" i="48"/>
  <c r="I7" i="51"/>
  <c r="H5" i="41"/>
  <c r="I5" i="47"/>
  <c r="H7" i="46"/>
  <c r="J5" i="47"/>
  <c r="I9" i="46"/>
  <c r="I13" i="44"/>
  <c r="G5" i="58"/>
  <c r="H10" i="57"/>
  <c r="H11" i="57" s="1"/>
  <c r="H12" i="51"/>
  <c r="H13" i="51" s="1"/>
  <c r="J14" i="49"/>
  <c r="C20" i="42"/>
  <c r="H6" i="49"/>
  <c r="H26" i="43"/>
  <c r="F6" i="46"/>
  <c r="F7" i="46" s="1"/>
  <c r="K12" i="47"/>
  <c r="K12" i="42"/>
  <c r="K13" i="42" s="1"/>
  <c r="J15" i="44"/>
  <c r="K6" i="58"/>
  <c r="K7" i="58" s="1"/>
  <c r="K6" i="51"/>
  <c r="K7" i="51" s="1"/>
  <c r="K8" i="44"/>
  <c r="K9" i="44" s="1"/>
  <c r="C34" i="43"/>
  <c r="H26" i="41"/>
  <c r="H35" i="49"/>
  <c r="G10" i="51"/>
  <c r="G11" i="51" s="1"/>
  <c r="G14" i="47"/>
  <c r="G15" i="47" s="1"/>
  <c r="J14" i="58"/>
  <c r="J15" i="58" s="1"/>
  <c r="H31" i="42"/>
  <c r="I12" i="59"/>
  <c r="I13" i="59" s="1"/>
  <c r="H21" i="51"/>
  <c r="H22" i="44"/>
  <c r="H25" i="49"/>
  <c r="J11" i="43"/>
  <c r="C26" i="44"/>
  <c r="I4" i="48"/>
  <c r="I5" i="48" s="1"/>
  <c r="H15" i="58"/>
  <c r="I13" i="58"/>
  <c r="G11" i="49"/>
  <c r="I7" i="41"/>
  <c r="G13" i="41"/>
  <c r="H5" i="48"/>
  <c r="F11" i="48"/>
  <c r="H13" i="53"/>
  <c r="G5" i="48"/>
  <c r="H5" i="57"/>
  <c r="H7" i="49"/>
  <c r="I15" i="42"/>
  <c r="G9" i="55"/>
  <c r="I9" i="57"/>
  <c r="G5" i="59"/>
  <c r="G11" i="57"/>
  <c r="J11" i="59"/>
  <c r="K7" i="57" l="1"/>
  <c r="J6" i="57"/>
  <c r="J4" i="57"/>
  <c r="K5" i="57"/>
  <c r="K11" i="55"/>
  <c r="J10" i="55"/>
  <c r="M11" i="44"/>
  <c r="L10" i="44"/>
  <c r="M9" i="58"/>
  <c r="L8" i="58"/>
  <c r="M7" i="49"/>
  <c r="L6" i="49"/>
  <c r="K12" i="43"/>
  <c r="L13" i="43"/>
  <c r="L10" i="58"/>
  <c r="M11" i="58"/>
  <c r="L10" i="49"/>
  <c r="M11" i="49"/>
  <c r="M15" i="51"/>
  <c r="L14" i="51"/>
  <c r="M11" i="51"/>
  <c r="L10" i="51"/>
  <c r="L14" i="47"/>
  <c r="M15" i="47"/>
  <c r="M7" i="47"/>
  <c r="L6" i="47"/>
  <c r="M11" i="48"/>
  <c r="L10" i="48"/>
  <c r="M7" i="51"/>
  <c r="L6" i="51"/>
  <c r="L9" i="41"/>
  <c r="K8" i="41"/>
  <c r="L8" i="48"/>
  <c r="M9" i="48"/>
  <c r="L13" i="53"/>
  <c r="K12" i="53"/>
  <c r="L7" i="53"/>
  <c r="K6" i="53"/>
  <c r="K8" i="43"/>
  <c r="L9" i="43"/>
  <c r="M5" i="49"/>
  <c r="L4" i="49"/>
  <c r="H7" i="41"/>
  <c r="I7" i="58"/>
  <c r="I7" i="44"/>
  <c r="I9" i="47"/>
  <c r="H5" i="46"/>
  <c r="I7" i="59"/>
  <c r="F13" i="44"/>
  <c r="K7" i="42"/>
  <c r="H7" i="55"/>
  <c r="H5" i="59"/>
  <c r="H7" i="58"/>
  <c r="J11" i="41"/>
  <c r="K13" i="47"/>
  <c r="G9" i="47"/>
  <c r="L13" i="4"/>
  <c r="Z16" i="4"/>
  <c r="V17" i="4"/>
  <c r="F10" i="45"/>
  <c r="O26" i="4"/>
  <c r="N12" i="4"/>
  <c r="X11" i="4"/>
  <c r="S12" i="4"/>
  <c r="M20" i="4"/>
  <c r="W18" i="4"/>
  <c r="X23" i="4"/>
  <c r="K4" i="45"/>
  <c r="C42" i="45"/>
  <c r="V19" i="4"/>
  <c r="Y17" i="4"/>
  <c r="G14" i="45"/>
  <c r="C36" i="17"/>
  <c r="Z25" i="4"/>
  <c r="I6" i="45"/>
  <c r="V23" i="4"/>
  <c r="S19" i="4"/>
  <c r="L17" i="4"/>
  <c r="P12" i="4"/>
  <c r="L24" i="4"/>
  <c r="K10" i="50"/>
  <c r="H36" i="45"/>
  <c r="J9" i="59"/>
  <c r="F11" i="57"/>
  <c r="H13" i="58"/>
  <c r="G13" i="58"/>
  <c r="N16" i="4"/>
  <c r="X17" i="4"/>
  <c r="V11" i="4"/>
  <c r="L26" i="4"/>
  <c r="L22" i="4"/>
  <c r="X16" i="4"/>
  <c r="AA16" i="4"/>
  <c r="C20" i="50"/>
  <c r="AB12" i="4"/>
  <c r="U23" i="4"/>
  <c r="M12" i="4"/>
  <c r="Y12" i="4"/>
  <c r="H27" i="45"/>
  <c r="AB20" i="4"/>
  <c r="N22" i="4"/>
  <c r="X14" i="4"/>
  <c r="S16" i="4"/>
  <c r="I6" i="50"/>
  <c r="J14" i="50"/>
  <c r="U17" i="4"/>
  <c r="P15" i="4"/>
  <c r="G11" i="47"/>
  <c r="S23" i="4"/>
  <c r="N23" i="4"/>
  <c r="I12" i="45"/>
  <c r="S17" i="4"/>
  <c r="Q12" i="4"/>
  <c r="X18" i="4"/>
  <c r="M24" i="4"/>
  <c r="H4" i="50"/>
  <c r="U16" i="4"/>
  <c r="U21" i="4"/>
  <c r="P20" i="4"/>
  <c r="J10" i="45"/>
  <c r="J6" i="50"/>
  <c r="N13" i="4"/>
  <c r="H4" i="17"/>
  <c r="G9" i="49"/>
  <c r="G13" i="48"/>
  <c r="J15" i="49"/>
  <c r="C20" i="45"/>
  <c r="R18" i="4"/>
  <c r="G4" i="45"/>
  <c r="M11" i="4"/>
  <c r="K8" i="17"/>
  <c r="V12" i="4"/>
  <c r="M21" i="4"/>
  <c r="H22" i="17"/>
  <c r="P21" i="4"/>
  <c r="H4" i="45"/>
  <c r="AB26" i="4"/>
  <c r="Q14" i="4"/>
  <c r="W14" i="4"/>
  <c r="Y26" i="4"/>
  <c r="H27" i="50"/>
  <c r="K5" i="48"/>
  <c r="J5" i="44"/>
  <c r="I5" i="43"/>
  <c r="G11" i="59"/>
  <c r="F11" i="46"/>
  <c r="I5" i="42"/>
  <c r="F13" i="41"/>
  <c r="H5" i="51"/>
  <c r="J7" i="59"/>
  <c r="I7" i="46"/>
  <c r="G15" i="48"/>
  <c r="H11" i="43"/>
  <c r="O22" i="4"/>
  <c r="H21" i="17"/>
  <c r="Q16" i="4"/>
  <c r="J8" i="45"/>
  <c r="J9" i="45" s="1"/>
  <c r="P25" i="4"/>
  <c r="AB23" i="4"/>
  <c r="F8" i="45"/>
  <c r="F9" i="45" s="1"/>
  <c r="H30" i="17"/>
  <c r="X24" i="4"/>
  <c r="Z14" i="4"/>
  <c r="W26" i="4"/>
  <c r="G10" i="50"/>
  <c r="G14" i="50"/>
  <c r="F12" i="45"/>
  <c r="M18" i="4"/>
  <c r="AB14" i="4"/>
  <c r="H25" i="17"/>
  <c r="C31" i="45"/>
  <c r="C25" i="17"/>
  <c r="I8" i="50"/>
  <c r="AA23" i="4"/>
  <c r="H27" i="17"/>
  <c r="P22" i="4"/>
  <c r="H14" i="45"/>
  <c r="R24" i="4"/>
  <c r="C22" i="17"/>
  <c r="Y19" i="4"/>
  <c r="U12" i="4"/>
  <c r="H5" i="58"/>
  <c r="I13" i="41"/>
  <c r="G9" i="57"/>
  <c r="H13" i="46"/>
  <c r="Z17" i="4"/>
  <c r="C37" i="50"/>
  <c r="L18" i="4"/>
  <c r="G8" i="17"/>
  <c r="S14" i="4"/>
  <c r="H42" i="17"/>
  <c r="Y24" i="4"/>
  <c r="AB17" i="4"/>
  <c r="J8" i="50"/>
  <c r="C22" i="45"/>
  <c r="G12" i="17"/>
  <c r="G12" i="50"/>
  <c r="J4" i="17"/>
  <c r="H40" i="45"/>
  <c r="R21" i="4"/>
  <c r="H37" i="17"/>
  <c r="N24" i="4"/>
  <c r="Q15" i="4"/>
  <c r="F14" i="17"/>
  <c r="H20" i="45"/>
  <c r="F6" i="17"/>
  <c r="H11" i="46"/>
  <c r="Q13" i="4"/>
  <c r="X21" i="4"/>
  <c r="C31" i="17"/>
  <c r="Q19" i="4"/>
  <c r="N25" i="4"/>
  <c r="O21" i="4"/>
  <c r="J6" i="17"/>
  <c r="Q20" i="4"/>
  <c r="F10" i="50"/>
  <c r="K6" i="50"/>
  <c r="H31" i="50"/>
  <c r="K6" i="17"/>
  <c r="AA18" i="4"/>
  <c r="K10" i="45"/>
  <c r="O20" i="4"/>
  <c r="W22" i="4"/>
  <c r="K11" i="47"/>
  <c r="K5" i="42"/>
  <c r="Q22" i="4"/>
  <c r="M15" i="4"/>
  <c r="W16" i="4"/>
  <c r="I14" i="50"/>
  <c r="H26" i="45"/>
  <c r="C27" i="17"/>
  <c r="N26" i="4"/>
  <c r="K7" i="50"/>
  <c r="R26" i="4"/>
  <c r="F14" i="50"/>
  <c r="K9" i="17"/>
  <c r="H31" i="17"/>
  <c r="C22" i="50"/>
  <c r="F12" i="17"/>
  <c r="O13" i="4"/>
  <c r="V26" i="4"/>
  <c r="P13" i="4"/>
  <c r="C41" i="50"/>
  <c r="Z23" i="4"/>
  <c r="AA24" i="4"/>
  <c r="X26" i="4"/>
  <c r="W21" i="4"/>
  <c r="L12" i="4"/>
  <c r="H12" i="17"/>
  <c r="I14" i="45"/>
  <c r="AA21" i="4"/>
  <c r="O23" i="4"/>
  <c r="I14" i="17"/>
  <c r="G13" i="49"/>
  <c r="G15" i="44"/>
  <c r="J9" i="42"/>
  <c r="G5" i="41"/>
  <c r="H5" i="55"/>
  <c r="G13" i="59"/>
  <c r="I9" i="44"/>
  <c r="G11" i="41"/>
  <c r="H19" i="59"/>
  <c r="F7" i="44"/>
  <c r="H34" i="59"/>
  <c r="H11" i="42"/>
  <c r="G13" i="51"/>
  <c r="F9" i="59"/>
  <c r="L14" i="4"/>
  <c r="O18" i="4"/>
  <c r="H10" i="17"/>
  <c r="H41" i="50"/>
  <c r="AA26" i="4"/>
  <c r="F11" i="45"/>
  <c r="V13" i="4"/>
  <c r="I8" i="17"/>
  <c r="P24" i="4"/>
  <c r="H26" i="50"/>
  <c r="J10" i="17"/>
  <c r="L25" i="4"/>
  <c r="G4" i="50"/>
  <c r="Z11" i="4"/>
  <c r="R16" i="4"/>
  <c r="P17" i="4"/>
  <c r="J14" i="45"/>
  <c r="AA25" i="4"/>
  <c r="Y20" i="4"/>
  <c r="F10" i="17"/>
  <c r="W11" i="4"/>
  <c r="H25" i="45"/>
  <c r="H32" i="50"/>
  <c r="Y13" i="4"/>
  <c r="R19" i="4"/>
  <c r="H41" i="17"/>
  <c r="K12" i="45"/>
  <c r="V14" i="4"/>
  <c r="H11" i="41"/>
  <c r="K13" i="49"/>
  <c r="K13" i="51"/>
  <c r="H6" i="50"/>
  <c r="H35" i="45"/>
  <c r="Z12" i="4"/>
  <c r="O14" i="4"/>
  <c r="C36" i="45"/>
  <c r="O15" i="4"/>
  <c r="F12" i="50"/>
  <c r="V22" i="4"/>
  <c r="Z20" i="4"/>
  <c r="AB11" i="4"/>
  <c r="I8" i="45"/>
  <c r="N15" i="4"/>
  <c r="H42" i="45"/>
  <c r="V16" i="4"/>
  <c r="H30" i="50"/>
  <c r="S26" i="4"/>
  <c r="J4" i="50"/>
  <c r="S25" i="4"/>
  <c r="H26" i="17"/>
  <c r="H25" i="50"/>
  <c r="P14" i="4"/>
  <c r="Z26" i="4"/>
  <c r="H5" i="47"/>
  <c r="U11" i="4"/>
  <c r="F6" i="50"/>
  <c r="Y22" i="4"/>
  <c r="P16" i="4"/>
  <c r="C30" i="45"/>
  <c r="H32" i="17"/>
  <c r="C41" i="17"/>
  <c r="G12" i="45"/>
  <c r="C37" i="17"/>
  <c r="C21" i="45"/>
  <c r="H35" i="50"/>
  <c r="F8" i="50"/>
  <c r="W24" i="4"/>
  <c r="AB24" i="4"/>
  <c r="U18" i="4"/>
  <c r="H15" i="44"/>
  <c r="H7" i="48"/>
  <c r="I5" i="59"/>
  <c r="M23" i="4"/>
  <c r="L15" i="4"/>
  <c r="V18" i="4"/>
  <c r="V21" i="4"/>
  <c r="Y18" i="4"/>
  <c r="H36" i="17"/>
  <c r="AA15" i="4"/>
  <c r="U24" i="4"/>
  <c r="C35" i="45"/>
  <c r="X19" i="4"/>
  <c r="H40" i="50"/>
  <c r="H37" i="50"/>
  <c r="AA20" i="4"/>
  <c r="C40" i="45"/>
  <c r="Q18" i="4"/>
  <c r="W23" i="4"/>
  <c r="AB22" i="4"/>
  <c r="H35" i="17"/>
  <c r="G13" i="17"/>
  <c r="K8" i="45"/>
  <c r="H10" i="45"/>
  <c r="Y16" i="4"/>
  <c r="Y14" i="4"/>
  <c r="R15" i="4"/>
  <c r="K4" i="17"/>
  <c r="C21" i="50"/>
  <c r="F11" i="53"/>
  <c r="G13" i="46"/>
  <c r="G9" i="42"/>
  <c r="G5" i="43"/>
  <c r="K5" i="58"/>
  <c r="J11" i="42"/>
  <c r="F7" i="58"/>
  <c r="G5" i="47"/>
  <c r="G11" i="43"/>
  <c r="H15" i="42"/>
  <c r="J9" i="46"/>
  <c r="F11" i="42"/>
  <c r="G9" i="51"/>
  <c r="F9" i="49"/>
  <c r="I13" i="42"/>
  <c r="K13" i="48"/>
  <c r="Q21" i="4"/>
  <c r="O19" i="4"/>
  <c r="H14" i="17"/>
  <c r="X22" i="4"/>
  <c r="N11" i="4"/>
  <c r="H20" i="17"/>
  <c r="C25" i="45"/>
  <c r="H42" i="50"/>
  <c r="Y21" i="4"/>
  <c r="I12" i="50"/>
  <c r="I13" i="50" s="1"/>
  <c r="Z19" i="4"/>
  <c r="U15" i="4"/>
  <c r="H12" i="50"/>
  <c r="N17" i="4"/>
  <c r="L23" i="4"/>
  <c r="AA11" i="4"/>
  <c r="I6" i="17"/>
  <c r="R17" i="4"/>
  <c r="U22" i="4"/>
  <c r="P19" i="4"/>
  <c r="U20" i="4"/>
  <c r="H30" i="45"/>
  <c r="C42" i="17"/>
  <c r="Z13" i="4"/>
  <c r="U14" i="4"/>
  <c r="H6" i="45"/>
  <c r="J8" i="17"/>
  <c r="C26" i="50"/>
  <c r="I5" i="51"/>
  <c r="I9" i="53"/>
  <c r="I5" i="46"/>
  <c r="N21" i="4"/>
  <c r="AA13" i="4"/>
  <c r="C40" i="17"/>
  <c r="C35" i="50"/>
  <c r="L20" i="4"/>
  <c r="O16" i="4"/>
  <c r="X13" i="4"/>
  <c r="U26" i="4"/>
  <c r="Q25" i="4"/>
  <c r="H40" i="17"/>
  <c r="S11" i="4"/>
  <c r="R23" i="4"/>
  <c r="H37" i="45"/>
  <c r="G8" i="45"/>
  <c r="AB18" i="4"/>
  <c r="C30" i="17"/>
  <c r="C42" i="50"/>
  <c r="C32" i="45"/>
  <c r="Q23" i="4"/>
  <c r="R13" i="4"/>
  <c r="AB25" i="4"/>
  <c r="P11" i="4"/>
  <c r="J5" i="59"/>
  <c r="V24" i="4"/>
  <c r="C30" i="50"/>
  <c r="W20" i="4"/>
  <c r="P23" i="4"/>
  <c r="H22" i="45"/>
  <c r="AA19" i="4"/>
  <c r="Q24" i="4"/>
  <c r="M19" i="4"/>
  <c r="Z24" i="4"/>
  <c r="F11" i="50"/>
  <c r="M22" i="4"/>
  <c r="S20" i="4"/>
  <c r="Z15" i="4"/>
  <c r="C32" i="50"/>
  <c r="F8" i="17"/>
  <c r="J5" i="46"/>
  <c r="F13" i="48"/>
  <c r="H11" i="47"/>
  <c r="W25" i="4"/>
  <c r="X20" i="4"/>
  <c r="G4" i="17"/>
  <c r="N19" i="4"/>
  <c r="Q17" i="4"/>
  <c r="C31" i="50"/>
  <c r="R12" i="4"/>
  <c r="K10" i="17"/>
  <c r="H32" i="45"/>
  <c r="Y15" i="4"/>
  <c r="L11" i="4"/>
  <c r="AA12" i="4"/>
  <c r="H21" i="45"/>
  <c r="Q26" i="4"/>
  <c r="AA22" i="4"/>
  <c r="R25" i="4"/>
  <c r="W12" i="4"/>
  <c r="G10" i="17"/>
  <c r="R20" i="4"/>
  <c r="J4" i="45"/>
  <c r="N18" i="4"/>
  <c r="Y25" i="4"/>
  <c r="AB19" i="4"/>
  <c r="H5" i="50"/>
  <c r="X12" i="4"/>
  <c r="K12" i="17"/>
  <c r="M26" i="4"/>
  <c r="H13" i="44"/>
  <c r="H5" i="53"/>
  <c r="H6" i="17"/>
  <c r="H10" i="50"/>
  <c r="J10" i="50"/>
  <c r="G13" i="42"/>
  <c r="S21" i="4"/>
  <c r="H21" i="50"/>
  <c r="G14" i="17"/>
  <c r="H31" i="45"/>
  <c r="H20" i="50"/>
  <c r="Z22" i="4"/>
  <c r="K12" i="50"/>
  <c r="L16" i="4"/>
  <c r="U19" i="4"/>
  <c r="AA14" i="4"/>
  <c r="W19" i="4"/>
  <c r="O17" i="4"/>
  <c r="K4" i="50"/>
  <c r="G9" i="59"/>
  <c r="O24" i="4"/>
  <c r="X25" i="4"/>
  <c r="O11" i="4"/>
  <c r="P18" i="4"/>
  <c r="K8" i="50"/>
  <c r="F14" i="45"/>
  <c r="AB16" i="4"/>
  <c r="C40" i="50"/>
  <c r="Z18" i="4"/>
  <c r="W13" i="4"/>
  <c r="J14" i="17"/>
  <c r="C37" i="45"/>
  <c r="I9" i="17"/>
  <c r="O12" i="4"/>
  <c r="I4" i="50"/>
  <c r="H12" i="45"/>
  <c r="AB15" i="4"/>
  <c r="R11" i="4"/>
  <c r="H13" i="50"/>
  <c r="Q11" i="4"/>
  <c r="S13" i="4"/>
  <c r="N20" i="4"/>
  <c r="F13" i="17"/>
  <c r="AB21" i="4"/>
  <c r="I15" i="50"/>
  <c r="V25" i="4"/>
  <c r="F6" i="45"/>
  <c r="C20" i="17"/>
  <c r="N14" i="4"/>
  <c r="V15" i="4"/>
  <c r="H7" i="50"/>
  <c r="L19" i="4"/>
  <c r="AA17" i="4"/>
  <c r="K6" i="45"/>
  <c r="G10" i="45"/>
  <c r="F13" i="42"/>
  <c r="H11" i="17"/>
  <c r="C41" i="45"/>
  <c r="C35" i="17"/>
  <c r="C27" i="45"/>
  <c r="R14" i="4"/>
  <c r="I12" i="17"/>
  <c r="H36" i="50"/>
  <c r="I4" i="17"/>
  <c r="C27" i="50"/>
  <c r="Y11" i="4"/>
  <c r="Y23" i="4"/>
  <c r="W15" i="4"/>
  <c r="H14" i="50"/>
  <c r="G15" i="58"/>
  <c r="J6" i="45"/>
  <c r="O25" i="4"/>
  <c r="Z21" i="4"/>
  <c r="P26" i="4"/>
  <c r="M17" i="4"/>
  <c r="C21" i="17"/>
  <c r="M16" i="4"/>
  <c r="AB13" i="4"/>
  <c r="U25" i="4"/>
  <c r="W17" i="4"/>
  <c r="J11" i="17"/>
  <c r="H41" i="45"/>
  <c r="F9" i="55"/>
  <c r="S18" i="4"/>
  <c r="X15" i="4"/>
  <c r="C26" i="45"/>
  <c r="I4" i="45"/>
  <c r="F7" i="50"/>
  <c r="M13" i="4"/>
  <c r="C25" i="50"/>
  <c r="S22" i="4"/>
  <c r="C26" i="17"/>
  <c r="M14" i="4"/>
  <c r="L21" i="4"/>
  <c r="S15" i="4"/>
  <c r="G8" i="50"/>
  <c r="J7" i="43"/>
  <c r="R22" i="4"/>
  <c r="M25" i="4"/>
  <c r="S24" i="4"/>
  <c r="H22" i="50"/>
  <c r="C32" i="17"/>
  <c r="I9" i="45"/>
  <c r="C36" i="50"/>
  <c r="V20" i="4"/>
  <c r="U13" i="4"/>
  <c r="L9" i="46" l="1"/>
  <c r="K8" i="46"/>
  <c r="M15" i="42"/>
  <c r="L14" i="42"/>
  <c r="K4" i="43"/>
  <c r="L5" i="43"/>
  <c r="M7" i="44"/>
  <c r="L6" i="44"/>
  <c r="M9" i="44"/>
  <c r="L8" i="44"/>
  <c r="K12" i="59"/>
  <c r="L13" i="59"/>
  <c r="K4" i="41"/>
  <c r="L5" i="41"/>
  <c r="L11" i="59"/>
  <c r="K10" i="59"/>
  <c r="L4" i="44"/>
  <c r="M5" i="44"/>
  <c r="M5" i="48"/>
  <c r="L4" i="48"/>
  <c r="K7" i="55"/>
  <c r="J6" i="55"/>
  <c r="M7" i="42"/>
  <c r="L6" i="42"/>
  <c r="L7" i="59"/>
  <c r="K6" i="59"/>
  <c r="K6" i="41"/>
  <c r="L7" i="41"/>
  <c r="L7" i="43"/>
  <c r="K6" i="43"/>
  <c r="L14" i="58"/>
  <c r="M15" i="58"/>
  <c r="L8" i="42"/>
  <c r="M9" i="42"/>
  <c r="M15" i="44"/>
  <c r="L14" i="44"/>
  <c r="K9" i="55"/>
  <c r="J4" i="55"/>
  <c r="J8" i="55"/>
  <c r="K5" i="55"/>
  <c r="L5" i="53"/>
  <c r="K4" i="53"/>
  <c r="L13" i="46"/>
  <c r="K12" i="46"/>
  <c r="M13" i="49"/>
  <c r="L12" i="49"/>
  <c r="M13" i="42"/>
  <c r="L12" i="42"/>
  <c r="L12" i="44"/>
  <c r="M13" i="44"/>
  <c r="K10" i="53"/>
  <c r="L11" i="53"/>
  <c r="L14" i="49"/>
  <c r="M15" i="49"/>
  <c r="L5" i="59"/>
  <c r="K4" i="59"/>
  <c r="L4" i="42"/>
  <c r="M5" i="42"/>
  <c r="L12" i="48"/>
  <c r="M13" i="48"/>
  <c r="M7" i="48"/>
  <c r="L6" i="48"/>
  <c r="M11" i="47"/>
  <c r="L10" i="47"/>
  <c r="M5" i="47"/>
  <c r="L4" i="47"/>
  <c r="L11" i="46"/>
  <c r="K10" i="46"/>
  <c r="M13" i="58"/>
  <c r="L12" i="58"/>
  <c r="L5" i="46"/>
  <c r="K4" i="46"/>
  <c r="K9" i="57"/>
  <c r="J8" i="57"/>
  <c r="K8" i="53"/>
  <c r="L9" i="53"/>
  <c r="L13" i="41"/>
  <c r="K12" i="41"/>
  <c r="J10" i="57"/>
  <c r="K11" i="57"/>
  <c r="M5" i="51"/>
  <c r="L4" i="51"/>
  <c r="K10" i="41"/>
  <c r="L11" i="41"/>
  <c r="L4" i="58"/>
  <c r="M5" i="58"/>
  <c r="L8" i="47"/>
  <c r="M9" i="47"/>
  <c r="L9" i="59"/>
  <c r="K8" i="59"/>
  <c r="L11" i="43"/>
  <c r="K10" i="43"/>
  <c r="L12" i="47"/>
  <c r="M13" i="47"/>
  <c r="L12" i="51"/>
  <c r="M13" i="51"/>
  <c r="L14" i="48"/>
  <c r="M15" i="48"/>
  <c r="M9" i="49"/>
  <c r="L8" i="49"/>
  <c r="M11" i="42"/>
  <c r="L10" i="42"/>
  <c r="L7" i="46"/>
  <c r="K6" i="46"/>
  <c r="M7" i="58"/>
  <c r="L6" i="58"/>
  <c r="L8" i="51"/>
  <c r="M9" i="51"/>
  <c r="L36" i="4"/>
  <c r="Q43" i="4"/>
  <c r="Q34" i="4"/>
  <c r="N34" i="4"/>
  <c r="Q41" i="4"/>
  <c r="R43" i="4"/>
  <c r="N35" i="4"/>
  <c r="P28" i="4"/>
  <c r="Q32" i="4"/>
  <c r="P36" i="4"/>
  <c r="S37" i="4"/>
  <c r="M43" i="4"/>
  <c r="N29" i="4"/>
  <c r="M42" i="4"/>
  <c r="N31" i="4"/>
  <c r="O33" i="4"/>
  <c r="M28" i="4"/>
  <c r="N37" i="4"/>
  <c r="P32" i="4"/>
  <c r="Q31" i="4"/>
  <c r="O32" i="4"/>
  <c r="R28" i="4"/>
  <c r="O42" i="4"/>
  <c r="O38" i="4"/>
  <c r="O40" i="4"/>
  <c r="S31" i="4"/>
  <c r="O43" i="4"/>
  <c r="Q29" i="4"/>
  <c r="L39" i="4"/>
  <c r="L33" i="4"/>
  <c r="N28" i="4"/>
  <c r="R37" i="4"/>
  <c r="S42" i="4"/>
  <c r="N36" i="4"/>
  <c r="O34" i="4"/>
  <c r="L37" i="4"/>
  <c r="S39" i="4"/>
  <c r="R40" i="4"/>
  <c r="L42" i="4"/>
  <c r="O41" i="4"/>
  <c r="O37" i="4"/>
  <c r="M38" i="4"/>
  <c r="N32" i="4"/>
  <c r="P42" i="4"/>
  <c r="N41" i="4"/>
  <c r="S32" i="4"/>
  <c r="R34" i="4"/>
  <c r="M34" i="4"/>
  <c r="P31" i="4"/>
  <c r="L28" i="4"/>
  <c r="N42" i="4"/>
  <c r="L41" i="4"/>
  <c r="L29" i="4"/>
  <c r="R29" i="4"/>
  <c r="R39" i="4"/>
  <c r="S34" i="4"/>
  <c r="M29" i="4"/>
  <c r="L43" i="4"/>
  <c r="S33" i="4"/>
  <c r="N30" i="4"/>
  <c r="P40" i="4"/>
  <c r="R36" i="4"/>
  <c r="P37" i="4"/>
  <c r="S30" i="4"/>
  <c r="S28" i="4"/>
  <c r="P33" i="4"/>
  <c r="R41" i="4"/>
  <c r="P35" i="4"/>
  <c r="O31" i="4"/>
  <c r="P29" i="4"/>
  <c r="Q36" i="4"/>
  <c r="L35" i="4"/>
  <c r="M37" i="4"/>
  <c r="R30" i="4"/>
  <c r="N43" i="4"/>
  <c r="M30" i="4"/>
  <c r="P30" i="4"/>
  <c r="L38" i="4"/>
  <c r="Q33" i="4"/>
  <c r="L34" i="4"/>
  <c r="R35" i="4"/>
  <c r="P43" i="4"/>
  <c r="S29" i="4"/>
  <c r="R42" i="4"/>
  <c r="N40" i="4"/>
  <c r="M36" i="4"/>
  <c r="O36" i="4"/>
  <c r="Q35" i="4"/>
  <c r="S43" i="4"/>
  <c r="P34" i="4"/>
  <c r="R32" i="4"/>
  <c r="Q42" i="4"/>
  <c r="O35" i="4"/>
  <c r="P39" i="4"/>
  <c r="P41" i="4"/>
  <c r="L32" i="4"/>
  <c r="R38" i="4"/>
  <c r="Q28" i="4"/>
  <c r="M33" i="4"/>
  <c r="S36" i="4"/>
  <c r="R31" i="4"/>
  <c r="M32" i="4"/>
  <c r="N39" i="4"/>
  <c r="O28" i="4"/>
  <c r="S38" i="4"/>
  <c r="P38" i="4"/>
  <c r="L30" i="4"/>
  <c r="O29" i="4"/>
  <c r="S41" i="4"/>
  <c r="S40" i="4"/>
  <c r="L40" i="4"/>
  <c r="Q37" i="4"/>
  <c r="N33" i="4"/>
  <c r="Q38" i="4"/>
  <c r="M31" i="4"/>
  <c r="R33" i="4"/>
  <c r="S35" i="4"/>
  <c r="N38" i="4"/>
  <c r="L31" i="4"/>
  <c r="M39" i="4"/>
  <c r="M40" i="4"/>
  <c r="O30" i="4"/>
  <c r="M35" i="4"/>
  <c r="M41" i="4"/>
  <c r="Q40" i="4"/>
  <c r="O39" i="4"/>
  <c r="Q39" i="4"/>
  <c r="Q30" i="4"/>
  <c r="I5" i="45"/>
  <c r="H13" i="45"/>
  <c r="J9" i="50"/>
  <c r="F15" i="45"/>
  <c r="H15" i="45"/>
  <c r="F9" i="17"/>
  <c r="F9" i="50"/>
  <c r="K13" i="50"/>
  <c r="G15" i="50"/>
  <c r="F15" i="50"/>
  <c r="I15" i="17"/>
  <c r="J5" i="17"/>
  <c r="G9" i="50"/>
  <c r="J7" i="17"/>
  <c r="H15" i="17"/>
  <c r="G11" i="45"/>
  <c r="I7" i="17"/>
  <c r="K11" i="50"/>
  <c r="K9" i="45"/>
  <c r="K7" i="45"/>
  <c r="H13" i="17"/>
  <c r="J15" i="50"/>
  <c r="J7" i="45"/>
  <c r="H11" i="50"/>
  <c r="H7" i="17"/>
  <c r="G5" i="50"/>
  <c r="K13" i="17"/>
  <c r="F13" i="50"/>
  <c r="G15" i="17"/>
  <c r="G13" i="50"/>
  <c r="K11" i="45"/>
  <c r="K7" i="17"/>
  <c r="I7" i="45"/>
  <c r="J15" i="45"/>
  <c r="G13" i="45"/>
  <c r="F7" i="17"/>
  <c r="J7" i="50"/>
  <c r="I5" i="50"/>
  <c r="J11" i="45"/>
  <c r="G9" i="17"/>
  <c r="G11" i="17"/>
  <c r="J15" i="17"/>
  <c r="H5" i="45"/>
  <c r="K5" i="50"/>
  <c r="I13" i="17"/>
  <c r="K11" i="17"/>
  <c r="H11" i="45"/>
  <c r="F15" i="17"/>
  <c r="F7" i="45"/>
  <c r="G5" i="17"/>
  <c r="I15" i="45"/>
  <c r="G5" i="45"/>
  <c r="F11" i="17"/>
  <c r="I5" i="17"/>
  <c r="K9" i="50"/>
  <c r="J11" i="50"/>
  <c r="H7" i="45"/>
  <c r="K5" i="17"/>
  <c r="G15" i="45"/>
  <c r="H15" i="50"/>
  <c r="G9" i="45"/>
  <c r="I7" i="50"/>
  <c r="J5" i="50"/>
  <c r="I13" i="45"/>
  <c r="J9" i="17"/>
  <c r="K13" i="45"/>
  <c r="G11" i="50"/>
  <c r="H5" i="17"/>
  <c r="J5" i="45"/>
  <c r="I9" i="50"/>
  <c r="F13" i="45"/>
  <c r="K5" i="45"/>
  <c r="M11" i="17" l="1"/>
  <c r="L10" i="17"/>
  <c r="L12" i="17"/>
  <c r="M13" i="17"/>
  <c r="L6" i="17"/>
  <c r="M7" i="17"/>
  <c r="M5" i="17"/>
  <c r="L4" i="17"/>
  <c r="L10" i="45"/>
  <c r="M11" i="45"/>
  <c r="L14" i="50"/>
  <c r="M15" i="50"/>
  <c r="L14" i="45"/>
  <c r="M15" i="45"/>
  <c r="L14" i="17"/>
  <c r="M15" i="17"/>
  <c r="L10" i="50"/>
  <c r="M11" i="50"/>
  <c r="L6" i="45"/>
  <c r="M7" i="45"/>
  <c r="M7" i="50"/>
  <c r="L6" i="50"/>
  <c r="M13" i="45"/>
  <c r="L12" i="45"/>
  <c r="L4" i="45"/>
  <c r="M5" i="45"/>
  <c r="M9" i="17"/>
  <c r="L8" i="17"/>
  <c r="L8" i="50"/>
  <c r="M9" i="50"/>
  <c r="L4" i="50"/>
  <c r="M5" i="50"/>
  <c r="M13" i="50"/>
  <c r="L12" i="50"/>
  <c r="M9" i="45"/>
  <c r="L8" i="45"/>
</calcChain>
</file>

<file path=xl/sharedStrings.xml><?xml version="1.0" encoding="utf-8"?>
<sst xmlns="http://schemas.openxmlformats.org/spreadsheetml/2006/main" count="743" uniqueCount="126">
  <si>
    <t>Команда</t>
  </si>
  <si>
    <t>победы</t>
  </si>
  <si>
    <t>место</t>
  </si>
  <si>
    <t>доп</t>
  </si>
  <si>
    <t>Тур 1</t>
  </si>
  <si>
    <t>Тур 2</t>
  </si>
  <si>
    <t>Тур 3</t>
  </si>
  <si>
    <t/>
  </si>
  <si>
    <t>Тур 4</t>
  </si>
  <si>
    <t>Тур 5</t>
  </si>
  <si>
    <t>ДВССЫЛ(АДРЕС(ПОИСКПОЗ(A5,СМЕЩ(ДВССЫЛ(АДРЕС(3,2,,,A4)),1,6+МАКС(СМЕЩ(ДВССЫЛ(АДРЕС(3,2,,,A4)),0,0,1,20)),2*МАКС(СМЕЩ(ДВССЫЛ(АДРЕС(3,2,,,A4)),0,0,1,20)),1),0)+3,3,,,A4))</t>
  </si>
  <si>
    <t>дор.</t>
  </si>
  <si>
    <t>Приозерск. Группа ПоЖ1</t>
  </si>
  <si>
    <t>Женщины</t>
  </si>
  <si>
    <t>Приозерск. Группа ПоЖ2</t>
  </si>
  <si>
    <t>Питер. Группа ПЖ1</t>
  </si>
  <si>
    <t>Питер. Группа ПЖ2</t>
  </si>
  <si>
    <t>Питер. Группа ПЖ3</t>
  </si>
  <si>
    <t>Тур 6</t>
  </si>
  <si>
    <t>Лист ожидания Москва</t>
  </si>
  <si>
    <t>Место</t>
  </si>
  <si>
    <t>Игрок</t>
  </si>
  <si>
    <t>процент побед</t>
  </si>
  <si>
    <t>поб над ф</t>
  </si>
  <si>
    <t>ср разн</t>
  </si>
  <si>
    <t>ср очки</t>
  </si>
  <si>
    <t>группа</t>
  </si>
  <si>
    <t>Рейтинг</t>
  </si>
  <si>
    <t>Москва. Группа МЖ3</t>
  </si>
  <si>
    <t>Москва. Группа МЖ1</t>
  </si>
  <si>
    <t>Москва. Группа МЖ2</t>
  </si>
  <si>
    <t>Москва. Группа МЖ4</t>
  </si>
  <si>
    <t>Тетекина Анна</t>
  </si>
  <si>
    <t>вечер</t>
  </si>
  <si>
    <t>утро</t>
  </si>
  <si>
    <t xml:space="preserve">№пп </t>
  </si>
  <si>
    <t>Город</t>
  </si>
  <si>
    <t>Группа</t>
  </si>
  <si>
    <t>Калуга. Группа КЖ1</t>
  </si>
  <si>
    <t>женщины</t>
  </si>
  <si>
    <t>Соколова Ольга</t>
  </si>
  <si>
    <t>Елсакова Оксана</t>
  </si>
  <si>
    <t>Орлова Таисия</t>
  </si>
  <si>
    <t>Зимина Светлана</t>
  </si>
  <si>
    <t>Мирошниченко Вера</t>
  </si>
  <si>
    <t>Пименова Татьяна</t>
  </si>
  <si>
    <t>Розанова Юлия</t>
  </si>
  <si>
    <t>Чекмарева Татьяна</t>
  </si>
  <si>
    <t>Кирдеева Надежда</t>
  </si>
  <si>
    <t>Поток</t>
  </si>
  <si>
    <t>Балаково БЖ1</t>
  </si>
  <si>
    <t>Тищенко Ольга</t>
  </si>
  <si>
    <t>Шубина Ольга</t>
  </si>
  <si>
    <t>Перятинская Зинаида</t>
  </si>
  <si>
    <t>Елсакова Алена</t>
  </si>
  <si>
    <t>Большакова Мария</t>
  </si>
  <si>
    <t>Пелевина Вера</t>
  </si>
  <si>
    <t>Тиханова Наталья</t>
  </si>
  <si>
    <t>Волкова Сандра</t>
  </si>
  <si>
    <t>Зинкеева Татьяна</t>
  </si>
  <si>
    <t>Абакумова Дарья</t>
  </si>
  <si>
    <t>Рылова Дария</t>
  </si>
  <si>
    <t>Казанцева Татьяна</t>
  </si>
  <si>
    <t>Тихомирова Ольга</t>
  </si>
  <si>
    <t>Домбровская Анна</t>
  </si>
  <si>
    <t>Хе Марина</t>
  </si>
  <si>
    <t>Карепова Елена</t>
  </si>
  <si>
    <t>Багаутдинова Гульназ</t>
  </si>
  <si>
    <t>Реброва Роксана</t>
  </si>
  <si>
    <t>Кондратова Нина</t>
  </si>
  <si>
    <t>Иванова Яна</t>
  </si>
  <si>
    <t>Мишарина Светлана</t>
  </si>
  <si>
    <t>Таратина Елена</t>
  </si>
  <si>
    <t>Десногорск. Группа ДЖ1</t>
  </si>
  <si>
    <t>Анапа. Группа АЖ2</t>
  </si>
  <si>
    <t>Питер. Группа ПЖ4</t>
  </si>
  <si>
    <t>Ялта. Группа ЯЖ1</t>
  </si>
  <si>
    <t>Алиева Ольга</t>
  </si>
  <si>
    <t>Ткаченко Анна</t>
  </si>
  <si>
    <t>Сафонова Светлана</t>
  </si>
  <si>
    <t>Рязанова Людмила</t>
  </si>
  <si>
    <t>Потапова Людмила</t>
  </si>
  <si>
    <t>Гуменюк Ирина</t>
  </si>
  <si>
    <t>Анапа. Группа АЖ1</t>
  </si>
  <si>
    <t>Корсакова Ольга</t>
  </si>
  <si>
    <t>Семченкова Марина</t>
  </si>
  <si>
    <t>Автайкина Мария</t>
  </si>
  <si>
    <t>Пищанская Наталья</t>
  </si>
  <si>
    <t>Левченко Екатерина</t>
  </si>
  <si>
    <t>Федорова Анна</t>
  </si>
  <si>
    <t>Романова Елена</t>
  </si>
  <si>
    <t>Кочетова Валерия</t>
  </si>
  <si>
    <t>Акулова Александра</t>
  </si>
  <si>
    <t>Замены</t>
  </si>
  <si>
    <t>Анапа</t>
  </si>
  <si>
    <t>АЖ2</t>
  </si>
  <si>
    <t>вместо Корсаковой</t>
  </si>
  <si>
    <t>АЖ1</t>
  </si>
  <si>
    <t>Алкина Светлана</t>
  </si>
  <si>
    <t>Березнеговская Светлана</t>
  </si>
  <si>
    <t>Кирменская Елена</t>
  </si>
  <si>
    <t>Баринова Светлана</t>
  </si>
  <si>
    <t>Бессонова Елена</t>
  </si>
  <si>
    <t>Балаково</t>
  </si>
  <si>
    <t>БЖ1</t>
  </si>
  <si>
    <t>Приозерск</t>
  </si>
  <si>
    <t>ПоЖ1</t>
  </si>
  <si>
    <t>ПоЖ2</t>
  </si>
  <si>
    <t>Питер</t>
  </si>
  <si>
    <t>ПЖ1</t>
  </si>
  <si>
    <t>ПЖ2</t>
  </si>
  <si>
    <t>ПЖ3</t>
  </si>
  <si>
    <t>ПЖ4</t>
  </si>
  <si>
    <t>Калуга</t>
  </si>
  <si>
    <t>КЖ1</t>
  </si>
  <si>
    <t>Мельник Татьяна</t>
  </si>
  <si>
    <t>Полярные Зори</t>
  </si>
  <si>
    <t>Полярные Зори. ПЗЖ1</t>
  </si>
  <si>
    <t>ПЗЖ1</t>
  </si>
  <si>
    <t>вместо Полярных Зорь</t>
  </si>
  <si>
    <t>вместо Хе</t>
  </si>
  <si>
    <t>вместо Пименовой</t>
  </si>
  <si>
    <t>Никитина Юлия</t>
  </si>
  <si>
    <t>Меньшикова Жанна</t>
  </si>
  <si>
    <t>Лебедева Людмила</t>
  </si>
  <si>
    <t>Шемякинская Галина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</si>
</sst>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##;\-##"/>
    <numFmt numFmtId="165" formatCode="\+##;\-##;0"/>
  </numFmts>
  <fonts count="10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0" tint="-0.1499984740745262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4"/>
      <color indexed="8"/>
      <name val="Cambria"/>
      <family val="1"/>
      <charset val="204"/>
      <scheme val="major"/>
    </font>
    <font>
      <sz val="14"/>
      <color theme="1"/>
      <name val="Calibri"/>
      <family val="2"/>
      <charset val="204"/>
      <scheme val="minor"/>
    </font>
    <font>
      <b/>
      <sz val="36"/>
      <color indexed="8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0" xfId="0" applyFill="1"/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right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4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12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left" vertical="center" wrapText="1" indent="1"/>
    </xf>
    <xf numFmtId="0" fontId="5" fillId="4" borderId="26" xfId="0" applyFont="1" applyFill="1" applyBorder="1" applyAlignment="1">
      <alignment horizontal="left" vertical="center" wrapText="1" indent="1"/>
    </xf>
    <xf numFmtId="0" fontId="5" fillId="4" borderId="27" xfId="0" applyFont="1" applyFill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21" xfId="0" applyFont="1" applyFill="1" applyBorder="1" applyAlignment="1">
      <alignment horizontal="left" vertical="center" wrapText="1" indent="1"/>
    </xf>
    <xf numFmtId="0" fontId="5" fillId="3" borderId="34" xfId="0" applyFont="1" applyFill="1" applyBorder="1" applyAlignment="1">
      <alignment horizontal="left" vertical="center" wrapText="1" indent="1"/>
    </xf>
    <xf numFmtId="0" fontId="5" fillId="3" borderId="35" xfId="0" applyFont="1" applyFill="1" applyBorder="1" applyAlignment="1">
      <alignment horizontal="left" vertical="center" wrapText="1" indent="1"/>
    </xf>
    <xf numFmtId="0" fontId="5" fillId="3" borderId="22" xfId="0" applyFont="1" applyFill="1" applyBorder="1" applyAlignment="1">
      <alignment horizontal="left" vertical="center" wrapText="1" indent="1"/>
    </xf>
    <xf numFmtId="0" fontId="5" fillId="3" borderId="26" xfId="0" applyFont="1" applyFill="1" applyBorder="1" applyAlignment="1">
      <alignment horizontal="left" vertical="center" wrapText="1" indent="1"/>
    </xf>
    <xf numFmtId="0" fontId="5" fillId="3" borderId="27" xfId="0" applyFont="1" applyFill="1" applyBorder="1" applyAlignment="1">
      <alignment horizontal="left" vertical="center" wrapText="1" indent="1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left" vertical="center" wrapText="1" indent="1"/>
    </xf>
    <xf numFmtId="0" fontId="5" fillId="4" borderId="34" xfId="0" applyFont="1" applyFill="1" applyBorder="1" applyAlignment="1">
      <alignment horizontal="left" vertical="center" wrapText="1" indent="1"/>
    </xf>
    <xf numFmtId="0" fontId="5" fillId="4" borderId="35" xfId="0" applyFont="1" applyFill="1" applyBorder="1" applyAlignment="1">
      <alignment horizontal="left" vertical="center" wrapText="1" indent="1"/>
    </xf>
    <xf numFmtId="0" fontId="5" fillId="0" borderId="3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left" vertical="center" wrapText="1" indent="1"/>
    </xf>
    <xf numFmtId="0" fontId="5" fillId="4" borderId="29" xfId="0" applyFont="1" applyFill="1" applyBorder="1" applyAlignment="1">
      <alignment horizontal="left" vertical="center" wrapText="1" indent="1"/>
    </xf>
    <xf numFmtId="0" fontId="5" fillId="4" borderId="30" xfId="0" applyFont="1" applyFill="1" applyBorder="1" applyAlignment="1">
      <alignment horizontal="left" vertical="center" wrapText="1" indent="1"/>
    </xf>
    <xf numFmtId="0" fontId="5" fillId="0" borderId="21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3" borderId="23" xfId="0" applyFont="1" applyFill="1" applyBorder="1" applyAlignment="1">
      <alignment horizontal="left" vertical="center" wrapText="1" indent="1"/>
    </xf>
    <xf numFmtId="0" fontId="5" fillId="3" borderId="29" xfId="0" applyFont="1" applyFill="1" applyBorder="1" applyAlignment="1">
      <alignment horizontal="left" vertical="center" wrapText="1" indent="1"/>
    </xf>
    <xf numFmtId="0" fontId="5" fillId="3" borderId="30" xfId="0" applyFont="1" applyFill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C8" sqref="C8:E9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3" ht="45" x14ac:dyDescent="0.25">
      <c r="B1" s="80" t="s">
        <v>50</v>
      </c>
      <c r="C1" s="80"/>
      <c r="D1" s="80"/>
      <c r="E1" s="80"/>
      <c r="F1" s="80"/>
      <c r="G1" s="80"/>
      <c r="H1" s="80"/>
      <c r="I1" s="80"/>
      <c r="J1" s="80"/>
      <c r="K1" s="80"/>
      <c r="L1" s="34">
        <v>46029</v>
      </c>
    </row>
    <row r="2" spans="2:13" ht="15.75" thickBot="1" x14ac:dyDescent="0.3"/>
    <row r="3" spans="2:13" ht="15.75" thickBot="1" x14ac:dyDescent="0.3">
      <c r="B3" s="51"/>
      <c r="C3" s="81" t="s">
        <v>0</v>
      </c>
      <c r="D3" s="82"/>
      <c r="E3" s="83"/>
      <c r="F3" s="1">
        <v>1</v>
      </c>
      <c r="G3" s="1">
        <v>2</v>
      </c>
      <c r="H3" s="2">
        <v>3</v>
      </c>
      <c r="I3" s="2">
        <v>4</v>
      </c>
      <c r="J3" s="51" t="s">
        <v>1</v>
      </c>
      <c r="K3" s="1" t="s">
        <v>3</v>
      </c>
      <c r="L3" s="37" t="s">
        <v>2</v>
      </c>
    </row>
    <row r="4" spans="2:13" ht="21" x14ac:dyDescent="0.25">
      <c r="B4" s="84">
        <v>1</v>
      </c>
      <c r="C4" s="85" t="s">
        <v>32</v>
      </c>
      <c r="D4" s="86"/>
      <c r="E4" s="87"/>
      <c r="F4" s="9" t="s">
        <v>7</v>
      </c>
      <c r="G4" s="5" t="str">
        <f ca="1">INDIRECT(ADDRESS(21,6))&amp;":"&amp;INDIRECT(ADDRESS(21,7))</f>
        <v>13:9</v>
      </c>
      <c r="H4" s="5" t="str">
        <f ca="1">INDIRECT(ADDRESS(25,7))&amp;":"&amp;INDIRECT(ADDRESS(25,6))</f>
        <v>10:13</v>
      </c>
      <c r="I4" s="20" t="str">
        <f ca="1">INDIRECT(ADDRESS(16,6))&amp;":"&amp;INDIRECT(ADDRESS(16,7))</f>
        <v>10:11</v>
      </c>
      <c r="J4" s="91">
        <f ca="1">IF(COUNT(F5:I5)=0,"",COUNTIF(F5:I5,"&gt;0")+0.5*COUNTIF(F5:I5,0)+IFERROR(0.5-SIGN(F7)/2,0)+IFERROR(0.5-SIGN(F9)/2,0)+IFERROR(0.5-SIGN(F11)/2,0))</f>
        <v>4</v>
      </c>
      <c r="K4" s="22"/>
      <c r="L4" s="79">
        <v>2</v>
      </c>
    </row>
    <row r="5" spans="2:13" ht="21" x14ac:dyDescent="0.25">
      <c r="B5" s="66"/>
      <c r="C5" s="88"/>
      <c r="D5" s="89"/>
      <c r="E5" s="90"/>
      <c r="F5" s="13" t="s">
        <v>7</v>
      </c>
      <c r="G5" s="16">
        <f ca="1">IF(LEN(INDIRECT(ADDRESS(ROW()-1, COLUMN())))=1,"",INDIRECT(ADDRESS(21,6))-INDIRECT(ADDRESS(21,7)))</f>
        <v>4</v>
      </c>
      <c r="H5" s="16">
        <f ca="1">IF(LEN(INDIRECT(ADDRESS(ROW()-1, COLUMN())))=1,"",INDIRECT(ADDRESS(25,7))-INDIRECT(ADDRESS(25,6)))</f>
        <v>-3</v>
      </c>
      <c r="I5" s="17">
        <f ca="1">IF(LEN(INDIRECT(ADDRESS(ROW()-1, COLUMN())))=1,"",INDIRECT(ADDRESS(16,6))-INDIRECT(ADDRESS(16,7)))</f>
        <v>-1</v>
      </c>
      <c r="J5" s="70"/>
      <c r="K5" s="16">
        <f ca="1">IF(COUNT(F5:I5)=0,"",SUM(F5:I5)-IF(F7="",0,F7)-IF(F9="",0,F9)-IF(F11="",0,F11))</f>
        <v>8</v>
      </c>
      <c r="L5" s="63"/>
    </row>
    <row r="6" spans="2:13" ht="21" x14ac:dyDescent="0.25">
      <c r="B6" s="65">
        <v>2</v>
      </c>
      <c r="C6" s="67" t="s">
        <v>51</v>
      </c>
      <c r="D6" s="68"/>
      <c r="E6" s="69"/>
      <c r="F6" s="11" t="str">
        <f ca="1">INDIRECT(ADDRESS(33,6))&amp;":"&amp;INDIRECT(ADDRESS(33,7))</f>
        <v>10:12</v>
      </c>
      <c r="G6" s="7" t="s">
        <v>7</v>
      </c>
      <c r="H6" s="6" t="str">
        <f ca="1">INDIRECT(ADDRESS(17,6))&amp;":"&amp;INDIRECT(ADDRESS(17,7))</f>
        <v>8:13</v>
      </c>
      <c r="I6" s="10" t="str">
        <f ca="1">INDIRECT(ADDRESS(24,6))&amp;":"&amp;INDIRECT(ADDRESS(24,7))</f>
        <v>13:5</v>
      </c>
      <c r="J6" s="70">
        <f ca="1">IF(COUNT(F7:I7)=0,"",COUNTIF(F7:I7,"&gt;0")+0.5*COUNTIF(F7:I7,0)+IFERROR(0.5-SIGN(G5)/2,0)+IFERROR(0.5-SIGN(G9)/2,0)+IFERROR(0.5-SIGN(G11)/2,0))</f>
        <v>2</v>
      </c>
      <c r="K6" s="16"/>
      <c r="L6" s="63">
        <v>3</v>
      </c>
    </row>
    <row r="7" spans="2:13" ht="21" x14ac:dyDescent="0.25">
      <c r="B7" s="66"/>
      <c r="C7" s="67"/>
      <c r="D7" s="68"/>
      <c r="E7" s="69"/>
      <c r="F7" s="21">
        <f ca="1">IF(LEN(INDIRECT(ADDRESS(ROW()-1, COLUMN())))=1,"",INDIRECT(ADDRESS(33,6))-INDIRECT(ADDRESS(33,7)))</f>
        <v>-2</v>
      </c>
      <c r="G7" s="14" t="s">
        <v>7</v>
      </c>
      <c r="H7" s="16">
        <f ca="1">IF(LEN(INDIRECT(ADDRESS(ROW()-1, COLUMN())))=1,"",INDIRECT(ADDRESS(17,6))-INDIRECT(ADDRESS(17,7)))</f>
        <v>-5</v>
      </c>
      <c r="I7" s="17">
        <f ca="1">IF(LEN(INDIRECT(ADDRESS(ROW()-1, COLUMN())))=1,"",INDIRECT(ADDRESS(24,6))-INDIRECT(ADDRESS(24,7)))</f>
        <v>8</v>
      </c>
      <c r="J7" s="70"/>
      <c r="K7" s="16">
        <f ca="1">IF(COUNT(F7:I7)=0,"",SUM(F7:I7)-IF(G5="",0,G5)-IF(G9="",0,G9)-IF(G11="",0,G11))</f>
        <v>-2</v>
      </c>
      <c r="L7" s="63"/>
    </row>
    <row r="8" spans="2:13" ht="21" x14ac:dyDescent="0.25">
      <c r="B8" s="65">
        <v>3</v>
      </c>
      <c r="C8" s="76" t="s">
        <v>52</v>
      </c>
      <c r="D8" s="77"/>
      <c r="E8" s="78"/>
      <c r="F8" s="11" t="str">
        <f ca="1">INDIRECT(ADDRESS(37,7))&amp;":"&amp;INDIRECT(ADDRESS(37,6))</f>
        <v>11:12</v>
      </c>
      <c r="G8" s="6" t="str">
        <f ca="1">INDIRECT(ADDRESS(29,6))&amp;":"&amp;INDIRECT(ADDRESS(29,7))</f>
        <v>13:9</v>
      </c>
      <c r="H8" s="7" t="s">
        <v>7</v>
      </c>
      <c r="I8" s="10" t="str">
        <f ca="1">INDIRECT(ADDRESS(20,7))&amp;":"&amp;INDIRECT(ADDRESS(20,6))</f>
        <v>13:4</v>
      </c>
      <c r="J8" s="70">
        <f ca="1">IF(COUNT(F9:I9)=0,"",COUNTIF(F9:I9,"&gt;0")+0.5*COUNTIF(F9:I9,0)+IFERROR(0.5-SIGN(H5)/2,0)+IFERROR(0.5-SIGN(H7)/2,0)+IFERROR(0.5-SIGN(H11)/2,0))</f>
        <v>5</v>
      </c>
      <c r="K8" s="16"/>
      <c r="L8" s="63">
        <v>1</v>
      </c>
    </row>
    <row r="9" spans="2:13" ht="21" x14ac:dyDescent="0.25">
      <c r="B9" s="66"/>
      <c r="C9" s="76"/>
      <c r="D9" s="77"/>
      <c r="E9" s="78"/>
      <c r="F9" s="21">
        <f ca="1">IF(LEN(INDIRECT(ADDRESS(ROW()-1, COLUMN())))=1,"",INDIRECT(ADDRESS(37,7))-INDIRECT(ADDRESS(37,6)))</f>
        <v>-1</v>
      </c>
      <c r="G9" s="16">
        <f ca="1">IF(LEN(INDIRECT(ADDRESS(ROW()-1, COLUMN())))=1,"",INDIRECT(ADDRESS(29,6))-INDIRECT(ADDRESS(29,7)))</f>
        <v>4</v>
      </c>
      <c r="H9" s="14" t="s">
        <v>7</v>
      </c>
      <c r="I9" s="17">
        <f ca="1">IF(LEN(INDIRECT(ADDRESS(ROW()-1, COLUMN())))=1,"",INDIRECT(ADDRESS(20,7))-INDIRECT(ADDRESS(20,6)))</f>
        <v>9</v>
      </c>
      <c r="J9" s="70"/>
      <c r="K9" s="16">
        <f ca="1">IF(COUNT(F9:I9)=0,"",SUM(F9:I9)-IF(H5="",0,H5)-IF(H7="",0,H7)-IF(H11="",0,H11))</f>
        <v>27</v>
      </c>
      <c r="L9" s="63"/>
    </row>
    <row r="10" spans="2:13" ht="21" x14ac:dyDescent="0.25">
      <c r="B10" s="65">
        <v>4</v>
      </c>
      <c r="C10" s="67" t="s">
        <v>53</v>
      </c>
      <c r="D10" s="68"/>
      <c r="E10" s="69"/>
      <c r="F10" s="11" t="str">
        <f ca="1">INDIRECT(ADDRESS(28,6))&amp;":"&amp;INDIRECT(ADDRESS(28,7))</f>
        <v>8:13</v>
      </c>
      <c r="G10" s="6" t="str">
        <f ca="1">INDIRECT(ADDRESS(36,6))&amp;":"&amp;INDIRECT(ADDRESS(36,7))</f>
        <v>8:13</v>
      </c>
      <c r="H10" s="6" t="str">
        <f ca="1">INDIRECT(ADDRESS(32,7))&amp;":"&amp;INDIRECT(ADDRESS(32,6))</f>
        <v>6:13</v>
      </c>
      <c r="I10" s="12" t="s">
        <v>7</v>
      </c>
      <c r="J10" s="70">
        <f ca="1">IF(COUNT(F11:I11)=0,"",COUNTIF(F11:I11,"&gt;0")+0.5*COUNTIF(F11:I11,0)+IFERROR(0.5-SIGN(I5)/2,0)+IFERROR(0.5-SIGN(I7)/2,0)+IFERROR(0.5-SIGN(I9)/2,0))</f>
        <v>1</v>
      </c>
      <c r="K10" s="16"/>
      <c r="L10" s="63">
        <v>4</v>
      </c>
    </row>
    <row r="11" spans="2:13" ht="21.75" thickBot="1" x14ac:dyDescent="0.3">
      <c r="B11" s="71"/>
      <c r="C11" s="72"/>
      <c r="D11" s="73"/>
      <c r="E11" s="74"/>
      <c r="F11" s="19">
        <f ca="1">IF(LEN(INDIRECT(ADDRESS(ROW()-1, COLUMN())))=1,"",INDIRECT(ADDRESS(28,6))-INDIRECT(ADDRESS(28,7)))</f>
        <v>-5</v>
      </c>
      <c r="G11" s="18">
        <f ca="1">IF(LEN(INDIRECT(ADDRESS(ROW()-1, COLUMN())))=1,"",INDIRECT(ADDRESS(36,6))-INDIRECT(ADDRESS(36,7)))</f>
        <v>-5</v>
      </c>
      <c r="H11" s="18">
        <f ca="1">IF(LEN(INDIRECT(ADDRESS(ROW()-1, COLUMN())))=1,"",INDIRECT(ADDRESS(32,7))-INDIRECT(ADDRESS(32,6)))</f>
        <v>-7</v>
      </c>
      <c r="I11" s="15" t="s">
        <v>7</v>
      </c>
      <c r="J11" s="75"/>
      <c r="K11" s="18">
        <f ca="1">IF(COUNT(F11:I11)=0,"",SUM(F11:I11)-IF(I5="",0,I5)-IF(I7="",0,F7)-IF(I9="",0,I9))</f>
        <v>-23</v>
      </c>
      <c r="L11" s="64"/>
    </row>
    <row r="15" spans="2:13" ht="21.75" thickBot="1" x14ac:dyDescent="0.3">
      <c r="B15" s="62" t="s">
        <v>4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2:13" ht="19.5" thickBot="1" x14ac:dyDescent="0.3">
      <c r="B16" s="40">
        <v>1</v>
      </c>
      <c r="C16" s="59" t="str">
        <f ca="1">IF(ISBLANK(INDIRECT(ADDRESS(B16*2+2,3))),"",INDIRECT(ADDRESS(B16*2+2,3)))</f>
        <v>Тетекина Анна</v>
      </c>
      <c r="D16" s="59"/>
      <c r="E16" s="60"/>
      <c r="F16" s="41">
        <v>10</v>
      </c>
      <c r="G16" s="42">
        <v>11</v>
      </c>
      <c r="H16" s="61" t="str">
        <f ca="1">IF(ISBLANK(INDIRECT(ADDRESS(K16*2+2,3))),"",INDIRECT(ADDRESS(K16*2+2,3)))</f>
        <v>Перятинская Зинаида</v>
      </c>
      <c r="I16" s="59"/>
      <c r="J16" s="59"/>
      <c r="K16" s="40">
        <v>4</v>
      </c>
      <c r="L16" s="43" t="s">
        <v>11</v>
      </c>
      <c r="M16" s="39"/>
    </row>
    <row r="17" spans="2:13" ht="19.5" thickBot="1" x14ac:dyDescent="0.3">
      <c r="B17" s="40">
        <v>2</v>
      </c>
      <c r="C17" s="59" t="str">
        <f ca="1">IF(ISBLANK(INDIRECT(ADDRESS(B17*2+2,3))),"",INDIRECT(ADDRESS(B17*2+2,3)))</f>
        <v>Тищенко Ольга</v>
      </c>
      <c r="D17" s="59"/>
      <c r="E17" s="60"/>
      <c r="F17" s="41">
        <v>8</v>
      </c>
      <c r="G17" s="42">
        <v>13</v>
      </c>
      <c r="H17" s="61" t="str">
        <f ca="1">IF(ISBLANK(INDIRECT(ADDRESS(K17*2+2,3))),"",INDIRECT(ADDRESS(K17*2+2,3)))</f>
        <v>Шубина Ольга</v>
      </c>
      <c r="I17" s="59"/>
      <c r="J17" s="59"/>
      <c r="K17" s="40">
        <v>3</v>
      </c>
      <c r="L17" s="43" t="s">
        <v>11</v>
      </c>
      <c r="M17" s="39"/>
    </row>
    <row r="18" spans="2:13" ht="30" customHeight="1" x14ac:dyDescent="0.25"/>
    <row r="19" spans="2:13" ht="21.75" thickBot="1" x14ac:dyDescent="0.3">
      <c r="B19" s="62" t="s">
        <v>5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2:13" ht="19.5" thickBot="1" x14ac:dyDescent="0.3">
      <c r="B20" s="40">
        <v>4</v>
      </c>
      <c r="C20" s="59" t="str">
        <f ca="1">IF(ISBLANK(INDIRECT(ADDRESS(B20*2+2,3))),"",INDIRECT(ADDRESS(B20*2+2,3)))</f>
        <v>Перятинская Зинаида</v>
      </c>
      <c r="D20" s="59"/>
      <c r="E20" s="60"/>
      <c r="F20" s="41">
        <v>4</v>
      </c>
      <c r="G20" s="42">
        <v>13</v>
      </c>
      <c r="H20" s="61" t="str">
        <f ca="1">IF(ISBLANK(INDIRECT(ADDRESS(K20*2+2,3))),"",INDIRECT(ADDRESS(K20*2+2,3)))</f>
        <v>Шубина Ольга</v>
      </c>
      <c r="I20" s="59"/>
      <c r="J20" s="59"/>
      <c r="K20" s="40">
        <v>3</v>
      </c>
      <c r="L20" s="43" t="s">
        <v>11</v>
      </c>
      <c r="M20" s="39"/>
    </row>
    <row r="21" spans="2:13" ht="19.5" thickBot="1" x14ac:dyDescent="0.3">
      <c r="B21" s="40">
        <v>1</v>
      </c>
      <c r="C21" s="59" t="str">
        <f ca="1">IF(ISBLANK(INDIRECT(ADDRESS(B21*2+2,3))),"",INDIRECT(ADDRESS(B21*2+2,3)))</f>
        <v>Тетекина Анна</v>
      </c>
      <c r="D21" s="59"/>
      <c r="E21" s="60"/>
      <c r="F21" s="41">
        <v>13</v>
      </c>
      <c r="G21" s="42">
        <v>9</v>
      </c>
      <c r="H21" s="61" t="str">
        <f ca="1">IF(ISBLANK(INDIRECT(ADDRESS(K21*2+2,3))),"",INDIRECT(ADDRESS(K21*2+2,3)))</f>
        <v>Тищенко Ольга</v>
      </c>
      <c r="I21" s="59"/>
      <c r="J21" s="59"/>
      <c r="K21" s="40">
        <v>2</v>
      </c>
      <c r="L21" s="43" t="s">
        <v>11</v>
      </c>
      <c r="M21" s="39"/>
    </row>
    <row r="22" spans="2:13" ht="30" customHeight="1" x14ac:dyDescent="0.25"/>
    <row r="23" spans="2:13" ht="21.75" thickBot="1" x14ac:dyDescent="0.3">
      <c r="B23" s="62" t="s">
        <v>6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2:13" ht="19.5" thickBot="1" x14ac:dyDescent="0.3">
      <c r="B24" s="40">
        <v>2</v>
      </c>
      <c r="C24" s="59" t="str">
        <f ca="1">IF(ISBLANK(INDIRECT(ADDRESS(B24*2+2,3))),"",INDIRECT(ADDRESS(B24*2+2,3)))</f>
        <v>Тищенко Ольга</v>
      </c>
      <c r="D24" s="59"/>
      <c r="E24" s="60"/>
      <c r="F24" s="41">
        <v>13</v>
      </c>
      <c r="G24" s="42">
        <v>5</v>
      </c>
      <c r="H24" s="61" t="str">
        <f ca="1">IF(ISBLANK(INDIRECT(ADDRESS(K24*2+2,3))),"",INDIRECT(ADDRESS(K24*2+2,3)))</f>
        <v>Перятинская Зинаида</v>
      </c>
      <c r="I24" s="59"/>
      <c r="J24" s="59"/>
      <c r="K24" s="40">
        <v>4</v>
      </c>
      <c r="L24" s="43" t="s">
        <v>11</v>
      </c>
      <c r="M24" s="39"/>
    </row>
    <row r="25" spans="2:13" ht="19.5" thickBot="1" x14ac:dyDescent="0.3">
      <c r="B25" s="40">
        <v>3</v>
      </c>
      <c r="C25" s="59" t="str">
        <f ca="1">IF(ISBLANK(INDIRECT(ADDRESS(B25*2+2,3))),"",INDIRECT(ADDRESS(B25*2+2,3)))</f>
        <v>Шубина Ольга</v>
      </c>
      <c r="D25" s="59"/>
      <c r="E25" s="60"/>
      <c r="F25" s="41">
        <v>13</v>
      </c>
      <c r="G25" s="42">
        <v>10</v>
      </c>
      <c r="H25" s="61" t="str">
        <f ca="1">IF(ISBLANK(INDIRECT(ADDRESS(K25*2+2,3))),"",INDIRECT(ADDRESS(K25*2+2,3)))</f>
        <v>Тетекина Анна</v>
      </c>
      <c r="I25" s="59"/>
      <c r="J25" s="59"/>
      <c r="K25" s="40">
        <v>1</v>
      </c>
      <c r="L25" s="43" t="s">
        <v>11</v>
      </c>
      <c r="M25" s="39"/>
    </row>
    <row r="26" spans="2:13" ht="29.25" customHeight="1" x14ac:dyDescent="0.25"/>
    <row r="27" spans="2:13" ht="21.75" thickBot="1" x14ac:dyDescent="0.3">
      <c r="B27" s="62" t="s">
        <v>8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2:13" ht="19.5" thickBot="1" x14ac:dyDescent="0.3">
      <c r="B28" s="40">
        <v>4</v>
      </c>
      <c r="C28" s="59" t="str">
        <f ca="1">IF(ISBLANK(INDIRECT(ADDRESS(B28*2+2,3))),"",INDIRECT(ADDRESS(B28*2+2,3)))</f>
        <v>Перятинская Зинаида</v>
      </c>
      <c r="D28" s="59"/>
      <c r="E28" s="60"/>
      <c r="F28" s="41">
        <v>8</v>
      </c>
      <c r="G28" s="42">
        <v>13</v>
      </c>
      <c r="H28" s="61" t="str">
        <f ca="1">IF(ISBLANK(INDIRECT(ADDRESS(K28*2+2,3))),"",INDIRECT(ADDRESS(K28*2+2,3)))</f>
        <v>Тетекина Анна</v>
      </c>
      <c r="I28" s="59"/>
      <c r="J28" s="59"/>
      <c r="K28" s="40">
        <v>1</v>
      </c>
      <c r="L28" s="43" t="s">
        <v>11</v>
      </c>
      <c r="M28" s="39"/>
    </row>
    <row r="29" spans="2:13" ht="19.5" thickBot="1" x14ac:dyDescent="0.3">
      <c r="B29" s="40">
        <v>3</v>
      </c>
      <c r="C29" s="59" t="str">
        <f ca="1">IF(ISBLANK(INDIRECT(ADDRESS(B29*2+2,3))),"",INDIRECT(ADDRESS(B29*2+2,3)))</f>
        <v>Шубина Ольга</v>
      </c>
      <c r="D29" s="59"/>
      <c r="E29" s="60"/>
      <c r="F29" s="41">
        <v>13</v>
      </c>
      <c r="G29" s="42">
        <v>9</v>
      </c>
      <c r="H29" s="61" t="str">
        <f ca="1">IF(ISBLANK(INDIRECT(ADDRESS(K29*2+2,3))),"",INDIRECT(ADDRESS(K29*2+2,3)))</f>
        <v>Тищенко Ольга</v>
      </c>
      <c r="I29" s="59"/>
      <c r="J29" s="59"/>
      <c r="K29" s="40">
        <v>2</v>
      </c>
      <c r="L29" s="43" t="s">
        <v>11</v>
      </c>
      <c r="M29" s="39"/>
    </row>
    <row r="30" spans="2:13" ht="30" customHeight="1" x14ac:dyDescent="0.25"/>
    <row r="31" spans="2:13" ht="21.75" thickBot="1" x14ac:dyDescent="0.3">
      <c r="B31" s="62" t="s">
        <v>9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2:13" ht="19.5" thickBot="1" x14ac:dyDescent="0.3">
      <c r="B32" s="40">
        <v>3</v>
      </c>
      <c r="C32" s="59" t="str">
        <f ca="1">IF(ISBLANK(INDIRECT(ADDRESS(B32*2+2,3))),"",INDIRECT(ADDRESS(B32*2+2,3)))</f>
        <v>Шубина Ольга</v>
      </c>
      <c r="D32" s="59"/>
      <c r="E32" s="60"/>
      <c r="F32" s="41">
        <v>13</v>
      </c>
      <c r="G32" s="42">
        <v>6</v>
      </c>
      <c r="H32" s="61" t="str">
        <f ca="1">IF(ISBLANK(INDIRECT(ADDRESS(K32*2+2,3))),"",INDIRECT(ADDRESS(K32*2+2,3)))</f>
        <v>Перятинская Зинаида</v>
      </c>
      <c r="I32" s="59"/>
      <c r="J32" s="59"/>
      <c r="K32" s="40">
        <v>4</v>
      </c>
      <c r="L32" s="43" t="s">
        <v>11</v>
      </c>
      <c r="M32" s="39"/>
    </row>
    <row r="33" spans="2:13" ht="19.5" thickBot="1" x14ac:dyDescent="0.3">
      <c r="B33" s="40">
        <v>2</v>
      </c>
      <c r="C33" s="59" t="str">
        <f ca="1">IF(ISBLANK(INDIRECT(ADDRESS(B33*2+2,3))),"",INDIRECT(ADDRESS(B33*2+2,3)))</f>
        <v>Тищенко Ольга</v>
      </c>
      <c r="D33" s="59"/>
      <c r="E33" s="60"/>
      <c r="F33" s="41">
        <v>10</v>
      </c>
      <c r="G33" s="42">
        <v>12</v>
      </c>
      <c r="H33" s="61" t="str">
        <f ca="1">IF(ISBLANK(INDIRECT(ADDRESS(K33*2+2,3))),"",INDIRECT(ADDRESS(K33*2+2,3)))</f>
        <v>Тетекина Анна</v>
      </c>
      <c r="I33" s="59"/>
      <c r="J33" s="59"/>
      <c r="K33" s="40">
        <v>1</v>
      </c>
      <c r="L33" s="43" t="s">
        <v>11</v>
      </c>
      <c r="M33" s="39"/>
    </row>
    <row r="34" spans="2:13" ht="30" customHeight="1" x14ac:dyDescent="0.25"/>
    <row r="35" spans="2:13" ht="21.75" thickBot="1" x14ac:dyDescent="0.3">
      <c r="B35" s="62" t="s">
        <v>18</v>
      </c>
      <c r="C35" s="62"/>
      <c r="D35" s="62"/>
      <c r="E35" s="62"/>
      <c r="F35" s="62"/>
      <c r="G35" s="62"/>
      <c r="H35" s="62"/>
      <c r="I35" s="62"/>
      <c r="J35" s="62"/>
      <c r="K35" s="62"/>
    </row>
    <row r="36" spans="2:13" ht="19.5" thickBot="1" x14ac:dyDescent="0.3">
      <c r="B36" s="40">
        <v>4</v>
      </c>
      <c r="C36" s="59" t="str">
        <f ca="1">IF(ISBLANK(INDIRECT(ADDRESS(B36*2+2,3))),"",INDIRECT(ADDRESS(B36*2+2,3)))</f>
        <v>Перятинская Зинаида</v>
      </c>
      <c r="D36" s="59"/>
      <c r="E36" s="60"/>
      <c r="F36" s="41">
        <v>8</v>
      </c>
      <c r="G36" s="42">
        <v>13</v>
      </c>
      <c r="H36" s="61" t="str">
        <f ca="1">IF(ISBLANK(INDIRECT(ADDRESS(K36*2+2,3))),"",INDIRECT(ADDRESS(K36*2+2,3)))</f>
        <v>Тищенко Ольга</v>
      </c>
      <c r="I36" s="59"/>
      <c r="J36" s="59"/>
      <c r="K36" s="40">
        <v>2</v>
      </c>
      <c r="L36" s="43" t="s">
        <v>11</v>
      </c>
      <c r="M36" s="39"/>
    </row>
    <row r="37" spans="2:13" ht="19.5" thickBot="1" x14ac:dyDescent="0.3">
      <c r="B37" s="40">
        <v>1</v>
      </c>
      <c r="C37" s="59" t="str">
        <f ca="1">IF(ISBLANK(INDIRECT(ADDRESS(B37*2+2,3))),"",INDIRECT(ADDRESS(B37*2+2,3)))</f>
        <v>Тетекина Анна</v>
      </c>
      <c r="D37" s="59"/>
      <c r="E37" s="60"/>
      <c r="F37" s="41">
        <v>12</v>
      </c>
      <c r="G37" s="42">
        <v>11</v>
      </c>
      <c r="H37" s="61" t="str">
        <f ca="1">IF(ISBLANK(INDIRECT(ADDRESS(K37*2+2,3))),"",INDIRECT(ADDRESS(K37*2+2,3)))</f>
        <v>Шубина Ольга</v>
      </c>
      <c r="I37" s="59"/>
      <c r="J37" s="59"/>
      <c r="K37" s="40">
        <v>3</v>
      </c>
      <c r="L37" s="43" t="s">
        <v>11</v>
      </c>
      <c r="M37" s="39"/>
    </row>
  </sheetData>
  <mergeCells count="48">
    <mergeCell ref="L4:L5"/>
    <mergeCell ref="B1:K1"/>
    <mergeCell ref="C3:E3"/>
    <mergeCell ref="B4:B5"/>
    <mergeCell ref="C4:E5"/>
    <mergeCell ref="J4:J5"/>
    <mergeCell ref="L6:L7"/>
    <mergeCell ref="B8:B9"/>
    <mergeCell ref="C8:E9"/>
    <mergeCell ref="J8:J9"/>
    <mergeCell ref="L8:L9"/>
    <mergeCell ref="H16:J16"/>
    <mergeCell ref="B6:B7"/>
    <mergeCell ref="C6:E7"/>
    <mergeCell ref="J6:J7"/>
    <mergeCell ref="B10:B11"/>
    <mergeCell ref="C10:E11"/>
    <mergeCell ref="J10:J11"/>
    <mergeCell ref="L10:L11"/>
    <mergeCell ref="B15:K15"/>
    <mergeCell ref="B27:K27"/>
    <mergeCell ref="C17:E17"/>
    <mergeCell ref="H17:J17"/>
    <mergeCell ref="B19:K19"/>
    <mergeCell ref="C20:E20"/>
    <mergeCell ref="H20:J20"/>
    <mergeCell ref="C21:E21"/>
    <mergeCell ref="H21:J21"/>
    <mergeCell ref="B23:K23"/>
    <mergeCell ref="C24:E24"/>
    <mergeCell ref="H24:J24"/>
    <mergeCell ref="C25:E25"/>
    <mergeCell ref="H25:J25"/>
    <mergeCell ref="C16:E16"/>
    <mergeCell ref="C37:E37"/>
    <mergeCell ref="H37:J37"/>
    <mergeCell ref="C28:E28"/>
    <mergeCell ref="H28:J28"/>
    <mergeCell ref="C29:E29"/>
    <mergeCell ref="H29:J29"/>
    <mergeCell ref="B31:K31"/>
    <mergeCell ref="C32:E32"/>
    <mergeCell ref="H32:J32"/>
    <mergeCell ref="C33:E33"/>
    <mergeCell ref="H33:J33"/>
    <mergeCell ref="B35:K35"/>
    <mergeCell ref="C36:E36"/>
    <mergeCell ref="H36:J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B1" sqref="B1:K1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36" customHeight="1" x14ac:dyDescent="0.25">
      <c r="B1" s="92" t="s">
        <v>76</v>
      </c>
      <c r="C1" s="92"/>
      <c r="D1" s="92"/>
      <c r="E1" s="92"/>
      <c r="F1" s="92"/>
      <c r="G1" s="92"/>
      <c r="H1" s="92"/>
      <c r="I1" s="92"/>
      <c r="J1" s="92"/>
      <c r="K1" s="92"/>
      <c r="L1" t="s">
        <v>13</v>
      </c>
      <c r="M1"/>
      <c r="N1" s="34"/>
    </row>
    <row r="2" spans="2:14" ht="9" customHeight="1" thickBot="1" x14ac:dyDescent="0.3">
      <c r="M2"/>
    </row>
    <row r="3" spans="2:14" ht="30" customHeight="1" thickBot="1" x14ac:dyDescent="0.3">
      <c r="B3" s="54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84">
        <v>1</v>
      </c>
      <c r="C4" s="112"/>
      <c r="D4" s="113"/>
      <c r="E4" s="114"/>
      <c r="F4" s="9" t="s">
        <v>7</v>
      </c>
      <c r="G4" s="5" t="str">
        <f ca="1">INDIRECT(ADDRESS(27,6))&amp;":"&amp;INDIRECT(ADDRESS(27,7))</f>
        <v>:</v>
      </c>
      <c r="H4" s="5" t="str">
        <f ca="1">INDIRECT(ADDRESS(31,7))&amp;":"&amp;INDIRECT(ADDRESS(31,6))</f>
        <v>:</v>
      </c>
      <c r="I4" s="5" t="str">
        <f ca="1">INDIRECT(ADDRESS(36,6))&amp;":"&amp;INDIRECT(ADDRESS(36,7))</f>
        <v>:</v>
      </c>
      <c r="J4" s="5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99" t="str">
        <f ca="1">IF(COUNT(F5:K5)=0,"",COUNTIF(F5:K5,"&gt;0")+0.5*COUNTIF(F5:K5,0))</f>
        <v/>
      </c>
      <c r="M4" s="22"/>
      <c r="N4" s="108"/>
    </row>
    <row r="5" spans="2:14" ht="24" customHeight="1" x14ac:dyDescent="0.25">
      <c r="B5" s="66"/>
      <c r="C5" s="67"/>
      <c r="D5" s="68"/>
      <c r="E5" s="69"/>
      <c r="F5" s="13" t="s">
        <v>7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93"/>
      <c r="M5" s="16" t="str">
        <f ca="1">IF(COUNT(F5:K5)=0,"",SUM(F5:K5))</f>
        <v/>
      </c>
      <c r="N5" s="102"/>
    </row>
    <row r="6" spans="2:14" ht="24" customHeight="1" x14ac:dyDescent="0.25">
      <c r="B6" s="65">
        <v>2</v>
      </c>
      <c r="C6" s="67"/>
      <c r="D6" s="68"/>
      <c r="E6" s="69"/>
      <c r="F6" s="11" t="str">
        <f ca="1">INDIRECT(ADDRESS(27,7))&amp;":"&amp;INDIRECT(ADDRESS(27,6))</f>
        <v>:</v>
      </c>
      <c r="G6" s="7" t="s">
        <v>7</v>
      </c>
      <c r="H6" s="6" t="str">
        <f ca="1">INDIRECT(ADDRESS(37,6))&amp;":"&amp;INDIRECT(ADDRESS(37,7))</f>
        <v>:</v>
      </c>
      <c r="I6" s="6" t="str">
        <f ca="1">INDIRECT(ADDRESS(41,7))&amp;":"&amp;INDIRECT(ADDRESS(41,6))</f>
        <v>:</v>
      </c>
      <c r="J6" s="6" t="str">
        <f ca="1">INDIRECT(ADDRESS(21,6))&amp;":"&amp;INDIRECT(ADDRESS(21,7))</f>
        <v>:</v>
      </c>
      <c r="K6" s="10" t="str">
        <f ca="1">INDIRECT(ADDRESS(30,6))&amp;":"&amp;INDIRECT(ADDRESS(30,7))</f>
        <v>:</v>
      </c>
      <c r="L6" s="93" t="str">
        <f ca="1">IF(COUNT(F7:K7)=0,"",COUNTIF(F7:K7,"&gt;0")+0.5*COUNTIF(F7:K7,0))</f>
        <v/>
      </c>
      <c r="M6" s="16"/>
      <c r="N6" s="101"/>
    </row>
    <row r="7" spans="2:14" ht="24" customHeight="1" x14ac:dyDescent="0.25">
      <c r="B7" s="66"/>
      <c r="C7" s="67"/>
      <c r="D7" s="68"/>
      <c r="E7" s="69"/>
      <c r="F7" s="21" t="str">
        <f ca="1">IF(LEN(INDIRECT(ADDRESS(ROW()-1, COLUMN())))=1,"",INDIRECT(ADDRESS(27,7))-INDIRECT(ADDRESS(27,6)))</f>
        <v/>
      </c>
      <c r="G7" s="14" t="s">
        <v>7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93"/>
      <c r="M7" s="16" t="str">
        <f ca="1">IF(COUNT(F7:K7)=0,"",SUM(F7:K7))</f>
        <v/>
      </c>
      <c r="N7" s="102"/>
    </row>
    <row r="8" spans="2:14" ht="24" customHeight="1" x14ac:dyDescent="0.25">
      <c r="B8" s="65">
        <v>3</v>
      </c>
      <c r="C8" s="67"/>
      <c r="D8" s="68"/>
      <c r="E8" s="69"/>
      <c r="F8" s="11" t="str">
        <f ca="1">INDIRECT(ADDRESS(31,6))&amp;":"&amp;INDIRECT(ADDRESS(31,7))</f>
        <v>:</v>
      </c>
      <c r="G8" s="6" t="str">
        <f ca="1">INDIRECT(ADDRESS(37,7))&amp;":"&amp;INDIRECT(ADDRESS(37,6))</f>
        <v>:</v>
      </c>
      <c r="H8" s="7" t="s">
        <v>7</v>
      </c>
      <c r="I8" s="6" t="str">
        <f ca="1">INDIRECT(ADDRESS(22,6))&amp;":"&amp;INDIRECT(ADDRESS(22,7))</f>
        <v>:</v>
      </c>
      <c r="J8" s="6" t="str">
        <f ca="1">INDIRECT(ADDRESS(26,7))&amp;":"&amp;INDIRECT(ADDRESS(26,6))</f>
        <v>:</v>
      </c>
      <c r="K8" s="10" t="str">
        <f ca="1">INDIRECT(ADDRESS(40,6))&amp;":"&amp;INDIRECT(ADDRESS(40,7))</f>
        <v>:</v>
      </c>
      <c r="L8" s="93" t="str">
        <f ca="1">IF(COUNT(F9:K9)=0,"",COUNTIF(F9:K9,"&gt;0")+0.5*COUNTIF(F9:K9,0))</f>
        <v/>
      </c>
      <c r="M8" s="16"/>
      <c r="N8" s="101"/>
    </row>
    <row r="9" spans="2:14" ht="24" customHeight="1" x14ac:dyDescent="0.25">
      <c r="B9" s="66"/>
      <c r="C9" s="67"/>
      <c r="D9" s="68"/>
      <c r="E9" s="69"/>
      <c r="F9" s="21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7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93"/>
      <c r="M9" s="16" t="str">
        <f ca="1">IF(COUNT(F9:K9)=0,"",SUM(F9:K9))</f>
        <v/>
      </c>
      <c r="N9" s="102"/>
    </row>
    <row r="10" spans="2:14" ht="24" customHeight="1" x14ac:dyDescent="0.25">
      <c r="B10" s="65">
        <v>4</v>
      </c>
      <c r="C10" s="67"/>
      <c r="D10" s="68"/>
      <c r="E10" s="69"/>
      <c r="F10" s="11" t="str">
        <f ca="1">INDIRECT(ADDRESS(36,7))&amp;":"&amp;INDIRECT(ADDRESS(36,6))</f>
        <v>:</v>
      </c>
      <c r="G10" s="6" t="str">
        <f ca="1">INDIRECT(ADDRESS(41,6))&amp;":"&amp;INDIRECT(ADDRESS(41,7))</f>
        <v>:</v>
      </c>
      <c r="H10" s="6" t="str">
        <f ca="1">INDIRECT(ADDRESS(22,7))&amp;":"&amp;INDIRECT(ADDRESS(22,6))</f>
        <v>:</v>
      </c>
      <c r="I10" s="7" t="s">
        <v>7</v>
      </c>
      <c r="J10" s="6" t="str">
        <f ca="1">INDIRECT(ADDRESS(32,6))&amp;":"&amp;INDIRECT(ADDRESS(32,7))</f>
        <v>:</v>
      </c>
      <c r="K10" s="10" t="str">
        <f ca="1">INDIRECT(ADDRESS(25,7))&amp;":"&amp;INDIRECT(ADDRESS(25,6))</f>
        <v>:</v>
      </c>
      <c r="L10" s="93" t="str">
        <f ca="1">IF(COUNT(F11:K11)=0,"",COUNTIF(F11:K11,"&gt;0")+0.5*COUNTIF(F11:K11,0))</f>
        <v/>
      </c>
      <c r="M10" s="16"/>
      <c r="N10" s="101"/>
    </row>
    <row r="11" spans="2:14" ht="24" customHeight="1" x14ac:dyDescent="0.25">
      <c r="B11" s="66"/>
      <c r="C11" s="67"/>
      <c r="D11" s="68"/>
      <c r="E11" s="69"/>
      <c r="F11" s="21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7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93"/>
      <c r="M11" s="16" t="str">
        <f ca="1">IF(COUNT(F11:K11)=0,"",SUM(F11:K11))</f>
        <v/>
      </c>
      <c r="N11" s="102"/>
    </row>
    <row r="12" spans="2:14" ht="24" customHeight="1" x14ac:dyDescent="0.25">
      <c r="B12" s="65">
        <v>5</v>
      </c>
      <c r="C12" s="67"/>
      <c r="D12" s="68"/>
      <c r="E12" s="69"/>
      <c r="F12" s="11" t="str">
        <f ca="1">INDIRECT(ADDRESS(42,6))&amp;":"&amp;INDIRECT(ADDRESS(42,7))</f>
        <v>:</v>
      </c>
      <c r="G12" s="6" t="str">
        <f ca="1">INDIRECT(ADDRESS(21,7))&amp;":"&amp;INDIRECT(ADDRESS(21,6))</f>
        <v>:</v>
      </c>
      <c r="H12" s="6" t="str">
        <f ca="1">INDIRECT(ADDRESS(26,6))&amp;":"&amp;INDIRECT(ADDRESS(26,7))</f>
        <v>:</v>
      </c>
      <c r="I12" s="6" t="str">
        <f ca="1">INDIRECT(ADDRESS(32,7))&amp;":"&amp;INDIRECT(ADDRESS(32,6))</f>
        <v>:</v>
      </c>
      <c r="J12" s="7" t="s">
        <v>7</v>
      </c>
      <c r="K12" s="10" t="str">
        <f ca="1">INDIRECT(ADDRESS(35,7))&amp;":"&amp;INDIRECT(ADDRESS(35,6))</f>
        <v>:</v>
      </c>
      <c r="L12" s="93" t="str">
        <f ca="1">IF(COUNT(F13:K13)=0,"",COUNTIF(F13:K13,"&gt;0")+0.5*COUNTIF(F13:K13,0))</f>
        <v/>
      </c>
      <c r="M12" s="16"/>
      <c r="N12" s="101"/>
    </row>
    <row r="13" spans="2:14" ht="24" customHeight="1" x14ac:dyDescent="0.25">
      <c r="B13" s="66"/>
      <c r="C13" s="67"/>
      <c r="D13" s="68"/>
      <c r="E13" s="69"/>
      <c r="F13" s="21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7</v>
      </c>
      <c r="K13" s="17" t="str">
        <f ca="1">IF(LEN(INDIRECT(ADDRESS(ROW()-1, COLUMN())))=1,"",INDIRECT(ADDRESS(35,7))-INDIRECT(ADDRESS(35,6)))</f>
        <v/>
      </c>
      <c r="L13" s="93"/>
      <c r="M13" s="16" t="str">
        <f ca="1">IF(COUNT(F13:K13)=0,"",SUM(F13:K13))</f>
        <v/>
      </c>
      <c r="N13" s="102"/>
    </row>
    <row r="14" spans="2:14" ht="24" customHeight="1" x14ac:dyDescent="0.25">
      <c r="B14" s="65">
        <v>6</v>
      </c>
      <c r="C14" s="67"/>
      <c r="D14" s="68"/>
      <c r="E14" s="69"/>
      <c r="F14" s="11" t="str">
        <f ca="1">INDIRECT(ADDRESS(20,7))&amp;":"&amp;INDIRECT(ADDRESS(20,6))</f>
        <v>:</v>
      </c>
      <c r="G14" s="6" t="str">
        <f ca="1">INDIRECT(ADDRESS(30,7))&amp;":"&amp;INDIRECT(ADDRESS(30,6))</f>
        <v>:</v>
      </c>
      <c r="H14" s="6" t="str">
        <f ca="1">INDIRECT(ADDRESS(40,7))&amp;":"&amp;INDIRECT(ADDRESS(40,6))</f>
        <v>:</v>
      </c>
      <c r="I14" s="6" t="str">
        <f ca="1">INDIRECT(ADDRESS(25,6))&amp;":"&amp;INDIRECT(ADDRESS(25,7))</f>
        <v>:</v>
      </c>
      <c r="J14" s="6" t="str">
        <f ca="1">INDIRECT(ADDRESS(35,6))&amp;":"&amp;INDIRECT(ADDRESS(35,7))</f>
        <v>:</v>
      </c>
      <c r="K14" s="12" t="s">
        <v>7</v>
      </c>
      <c r="L14" s="93" t="str">
        <f ca="1">IF(COUNT(F15:K15)=0,"",COUNTIF(F15:K15,"&gt;0")+0.5*COUNTIF(F15:K15,0))</f>
        <v/>
      </c>
      <c r="M14" s="16"/>
      <c r="N14" s="101"/>
    </row>
    <row r="15" spans="2:14" ht="24" customHeight="1" thickBot="1" x14ac:dyDescent="0.3">
      <c r="B15" s="71"/>
      <c r="C15" s="72"/>
      <c r="D15" s="73"/>
      <c r="E15" s="74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7</v>
      </c>
      <c r="L15" s="103"/>
      <c r="M15" s="18" t="str">
        <f ca="1">IF(COUNT(F15:K15)=0,"",SUM(F15:K15))</f>
        <v/>
      </c>
      <c r="N15" s="104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ht="30" customHeight="1" thickBot="1" x14ac:dyDescent="0.3">
      <c r="B19" s="62" t="s">
        <v>4</v>
      </c>
      <c r="C19" s="62"/>
      <c r="D19" s="62"/>
      <c r="E19" s="62"/>
      <c r="F19" s="62"/>
      <c r="G19" s="62"/>
      <c r="H19" s="62"/>
      <c r="I19" s="62"/>
      <c r="J19" s="62"/>
      <c r="K19" s="62"/>
      <c r="M19"/>
    </row>
    <row r="20" spans="1:13" s="27" customFormat="1" ht="30" customHeight="1" thickBot="1" x14ac:dyDescent="0.4">
      <c r="A20" s="26"/>
      <c r="B20" s="31">
        <v>1</v>
      </c>
      <c r="C20" s="105" t="str">
        <f ca="1">IF(ISBLANK(INDIRECT(ADDRESS(B20*2+2,3))),"",INDIRECT(ADDRESS(B20*2+2,3)))</f>
        <v/>
      </c>
      <c r="D20" s="105"/>
      <c r="E20" s="106"/>
      <c r="F20" s="28"/>
      <c r="G20" s="29"/>
      <c r="H20" s="107" t="str">
        <f ca="1">IF(ISBLANK(INDIRECT(ADDRESS(K20*2+2,3))),"",INDIRECT(ADDRESS(K20*2+2,3)))</f>
        <v/>
      </c>
      <c r="I20" s="105"/>
      <c r="J20" s="105"/>
      <c r="K20" s="31">
        <v>6</v>
      </c>
      <c r="L20" s="30" t="s">
        <v>11</v>
      </c>
      <c r="M20" s="53"/>
    </row>
    <row r="21" spans="1:13" s="27" customFormat="1" ht="30" customHeight="1" thickBot="1" x14ac:dyDescent="0.4">
      <c r="A21" s="26"/>
      <c r="B21" s="31">
        <v>2</v>
      </c>
      <c r="C21" s="105" t="str">
        <f ca="1">IF(ISBLANK(INDIRECT(ADDRESS(B21*2+2,3))),"",INDIRECT(ADDRESS(B21*2+2,3)))</f>
        <v/>
      </c>
      <c r="D21" s="105"/>
      <c r="E21" s="106"/>
      <c r="F21" s="28"/>
      <c r="G21" s="29"/>
      <c r="H21" s="107" t="str">
        <f ca="1">IF(ISBLANK(INDIRECT(ADDRESS(K21*2+2,3))),"",INDIRECT(ADDRESS(K21*2+2,3)))</f>
        <v/>
      </c>
      <c r="I21" s="105"/>
      <c r="J21" s="105"/>
      <c r="K21" s="31">
        <v>5</v>
      </c>
      <c r="L21" s="30" t="s">
        <v>11</v>
      </c>
      <c r="M21" s="53"/>
    </row>
    <row r="22" spans="1:13" s="27" customFormat="1" ht="30" customHeight="1" thickBot="1" x14ac:dyDescent="0.4">
      <c r="A22" s="26"/>
      <c r="B22" s="31">
        <v>3</v>
      </c>
      <c r="C22" s="105" t="str">
        <f ca="1">IF(ISBLANK(INDIRECT(ADDRESS(B22*2+2,3))),"",INDIRECT(ADDRESS(B22*2+2,3)))</f>
        <v/>
      </c>
      <c r="D22" s="105"/>
      <c r="E22" s="106"/>
      <c r="F22" s="28"/>
      <c r="G22" s="29"/>
      <c r="H22" s="107" t="str">
        <f ca="1">IF(ISBLANK(INDIRECT(ADDRESS(K22*2+2,3))),"",INDIRECT(ADDRESS(K22*2+2,3)))</f>
        <v/>
      </c>
      <c r="I22" s="105"/>
      <c r="J22" s="105"/>
      <c r="K22" s="31">
        <v>4</v>
      </c>
      <c r="L22" s="30" t="s">
        <v>11</v>
      </c>
      <c r="M22" s="53"/>
    </row>
    <row r="23" spans="1:13" s="27" customFormat="1" ht="30" customHeight="1" x14ac:dyDescent="0.35">
      <c r="A23" s="26"/>
      <c r="M23" s="32"/>
    </row>
    <row r="24" spans="1:13" s="27" customFormat="1" ht="30" customHeight="1" thickBot="1" x14ac:dyDescent="0.4">
      <c r="A24" s="26"/>
      <c r="B24" s="62" t="s">
        <v>5</v>
      </c>
      <c r="C24" s="62"/>
      <c r="D24" s="62"/>
      <c r="E24" s="62"/>
      <c r="F24" s="62"/>
      <c r="G24" s="62"/>
      <c r="H24" s="62"/>
      <c r="I24" s="62"/>
      <c r="J24" s="62"/>
      <c r="K24" s="62"/>
      <c r="M24" s="32"/>
    </row>
    <row r="25" spans="1:13" s="27" customFormat="1" ht="30" customHeight="1" thickBot="1" x14ac:dyDescent="0.4">
      <c r="A25" s="26"/>
      <c r="B25" s="31">
        <v>6</v>
      </c>
      <c r="C25" s="105" t="str">
        <f ca="1">IF(ISBLANK(INDIRECT(ADDRESS(B25*2+2,3))),"",INDIRECT(ADDRESS(B25*2+2,3)))</f>
        <v/>
      </c>
      <c r="D25" s="105"/>
      <c r="E25" s="106"/>
      <c r="F25" s="28"/>
      <c r="G25" s="29"/>
      <c r="H25" s="107" t="str">
        <f ca="1">IF(ISBLANK(INDIRECT(ADDRESS(K25*2+2,3))),"",INDIRECT(ADDRESS(K25*2+2,3)))</f>
        <v/>
      </c>
      <c r="I25" s="105"/>
      <c r="J25" s="105"/>
      <c r="K25" s="31">
        <v>4</v>
      </c>
      <c r="L25" s="30" t="s">
        <v>11</v>
      </c>
      <c r="M25" s="53"/>
    </row>
    <row r="26" spans="1:13" s="27" customFormat="1" ht="30" customHeight="1" thickBot="1" x14ac:dyDescent="0.4">
      <c r="A26" s="26"/>
      <c r="B26" s="31">
        <v>5</v>
      </c>
      <c r="C26" s="105" t="str">
        <f ca="1">IF(ISBLANK(INDIRECT(ADDRESS(B26*2+2,3))),"",INDIRECT(ADDRESS(B26*2+2,3)))</f>
        <v/>
      </c>
      <c r="D26" s="105"/>
      <c r="E26" s="106"/>
      <c r="F26" s="28"/>
      <c r="G26" s="29"/>
      <c r="H26" s="107" t="str">
        <f ca="1">IF(ISBLANK(INDIRECT(ADDRESS(K26*2+2,3))),"",INDIRECT(ADDRESS(K26*2+2,3)))</f>
        <v/>
      </c>
      <c r="I26" s="105"/>
      <c r="J26" s="105"/>
      <c r="K26" s="31">
        <v>3</v>
      </c>
      <c r="L26" s="30" t="s">
        <v>11</v>
      </c>
      <c r="M26" s="53"/>
    </row>
    <row r="27" spans="1:13" s="27" customFormat="1" ht="30" customHeight="1" thickBot="1" x14ac:dyDescent="0.4">
      <c r="A27" s="26"/>
      <c r="B27" s="31">
        <v>1</v>
      </c>
      <c r="C27" s="105" t="str">
        <f ca="1">IF(ISBLANK(INDIRECT(ADDRESS(B27*2+2,3))),"",INDIRECT(ADDRESS(B27*2+2,3)))</f>
        <v/>
      </c>
      <c r="D27" s="105"/>
      <c r="E27" s="106"/>
      <c r="F27" s="28"/>
      <c r="G27" s="29"/>
      <c r="H27" s="107" t="str">
        <f ca="1">IF(ISBLANK(INDIRECT(ADDRESS(K27*2+2,3))),"",INDIRECT(ADDRESS(K27*2+2,3)))</f>
        <v/>
      </c>
      <c r="I27" s="105"/>
      <c r="J27" s="105"/>
      <c r="K27" s="31">
        <v>2</v>
      </c>
      <c r="L27" s="30" t="s">
        <v>11</v>
      </c>
      <c r="M27" s="53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M29" s="32"/>
    </row>
    <row r="30" spans="1:13" s="27" customFormat="1" ht="30" customHeight="1" thickBot="1" x14ac:dyDescent="0.4">
      <c r="A30" s="26"/>
      <c r="B30" s="31">
        <v>2</v>
      </c>
      <c r="C30" s="105" t="str">
        <f ca="1">IF(ISBLANK(INDIRECT(ADDRESS(B30*2+2,3))),"",INDIRECT(ADDRESS(B30*2+2,3)))</f>
        <v/>
      </c>
      <c r="D30" s="105"/>
      <c r="E30" s="106"/>
      <c r="F30" s="28"/>
      <c r="G30" s="29"/>
      <c r="H30" s="107" t="str">
        <f ca="1">IF(ISBLANK(INDIRECT(ADDRESS(K30*2+2,3))),"",INDIRECT(ADDRESS(K30*2+2,3)))</f>
        <v/>
      </c>
      <c r="I30" s="105"/>
      <c r="J30" s="105"/>
      <c r="K30" s="31">
        <v>6</v>
      </c>
      <c r="L30" s="30" t="s">
        <v>11</v>
      </c>
      <c r="M30" s="53"/>
    </row>
    <row r="31" spans="1:13" s="27" customFormat="1" ht="30" customHeight="1" thickBot="1" x14ac:dyDescent="0.4">
      <c r="A31" s="26"/>
      <c r="B31" s="31">
        <v>3</v>
      </c>
      <c r="C31" s="105" t="str">
        <f ca="1">IF(ISBLANK(INDIRECT(ADDRESS(B31*2+2,3))),"",INDIRECT(ADDRESS(B31*2+2,3)))</f>
        <v/>
      </c>
      <c r="D31" s="105"/>
      <c r="E31" s="106"/>
      <c r="F31" s="28"/>
      <c r="G31" s="29"/>
      <c r="H31" s="107" t="str">
        <f ca="1">IF(ISBLANK(INDIRECT(ADDRESS(K31*2+2,3))),"",INDIRECT(ADDRESS(K31*2+2,3)))</f>
        <v/>
      </c>
      <c r="I31" s="105"/>
      <c r="J31" s="105"/>
      <c r="K31" s="31">
        <v>1</v>
      </c>
      <c r="L31" s="30" t="s">
        <v>11</v>
      </c>
      <c r="M31" s="53"/>
    </row>
    <row r="32" spans="1:13" s="27" customFormat="1" ht="30" customHeight="1" thickBot="1" x14ac:dyDescent="0.4">
      <c r="A32" s="26"/>
      <c r="B32" s="31">
        <v>4</v>
      </c>
      <c r="C32" s="105" t="str">
        <f ca="1">IF(ISBLANK(INDIRECT(ADDRESS(B32*2+2,3))),"",INDIRECT(ADDRESS(B32*2+2,3)))</f>
        <v/>
      </c>
      <c r="D32" s="105"/>
      <c r="E32" s="106"/>
      <c r="F32" s="28"/>
      <c r="G32" s="29"/>
      <c r="H32" s="107" t="str">
        <f ca="1">IF(ISBLANK(INDIRECT(ADDRESS(K32*2+2,3))),"",INDIRECT(ADDRESS(K32*2+2,3)))</f>
        <v/>
      </c>
      <c r="I32" s="105"/>
      <c r="J32" s="105"/>
      <c r="K32" s="31">
        <v>5</v>
      </c>
      <c r="L32" s="30" t="s">
        <v>11</v>
      </c>
      <c r="M32" s="53"/>
    </row>
    <row r="33" spans="1:13" s="27" customFormat="1" ht="30" customHeight="1" x14ac:dyDescent="0.35">
      <c r="A33" s="26"/>
      <c r="M33" s="32"/>
    </row>
    <row r="34" spans="1:13" s="27" customFormat="1" ht="30" customHeight="1" thickBot="1" x14ac:dyDescent="0.4">
      <c r="A34" s="26"/>
      <c r="B34" s="62" t="s">
        <v>8</v>
      </c>
      <c r="C34" s="62"/>
      <c r="D34" s="62"/>
      <c r="E34" s="62"/>
      <c r="F34" s="62"/>
      <c r="G34" s="62"/>
      <c r="H34" s="62"/>
      <c r="I34" s="62"/>
      <c r="J34" s="62"/>
      <c r="K34" s="62"/>
      <c r="M34" s="32"/>
    </row>
    <row r="35" spans="1:13" s="27" customFormat="1" ht="30" customHeight="1" thickBot="1" x14ac:dyDescent="0.4">
      <c r="A35" s="26"/>
      <c r="B35" s="31">
        <v>6</v>
      </c>
      <c r="C35" s="105" t="str">
        <f ca="1">IF(ISBLANK(INDIRECT(ADDRESS(B35*2+2,3))),"",INDIRECT(ADDRESS(B35*2+2,3)))</f>
        <v/>
      </c>
      <c r="D35" s="105"/>
      <c r="E35" s="106"/>
      <c r="F35" s="28"/>
      <c r="G35" s="29"/>
      <c r="H35" s="107" t="str">
        <f ca="1">IF(ISBLANK(INDIRECT(ADDRESS(K35*2+2,3))),"",INDIRECT(ADDRESS(K35*2+2,3)))</f>
        <v/>
      </c>
      <c r="I35" s="105"/>
      <c r="J35" s="105"/>
      <c r="K35" s="31">
        <v>5</v>
      </c>
      <c r="L35" s="30" t="s">
        <v>11</v>
      </c>
      <c r="M35" s="53"/>
    </row>
    <row r="36" spans="1:13" s="27" customFormat="1" ht="30" customHeight="1" thickBot="1" x14ac:dyDescent="0.4">
      <c r="A36" s="26"/>
      <c r="B36" s="31">
        <v>1</v>
      </c>
      <c r="C36" s="105" t="str">
        <f ca="1">IF(ISBLANK(INDIRECT(ADDRESS(B36*2+2,3))),"",INDIRECT(ADDRESS(B36*2+2,3)))</f>
        <v/>
      </c>
      <c r="D36" s="105"/>
      <c r="E36" s="106"/>
      <c r="F36" s="28"/>
      <c r="G36" s="29"/>
      <c r="H36" s="107" t="str">
        <f ca="1">IF(ISBLANK(INDIRECT(ADDRESS(K36*2+2,3))),"",INDIRECT(ADDRESS(K36*2+2,3)))</f>
        <v/>
      </c>
      <c r="I36" s="105"/>
      <c r="J36" s="105"/>
      <c r="K36" s="31">
        <v>4</v>
      </c>
      <c r="L36" s="30" t="s">
        <v>11</v>
      </c>
      <c r="M36" s="53"/>
    </row>
    <row r="37" spans="1:13" s="27" customFormat="1" ht="30" customHeight="1" thickBot="1" x14ac:dyDescent="0.4">
      <c r="A37" s="26"/>
      <c r="B37" s="31">
        <v>2</v>
      </c>
      <c r="C37" s="105" t="str">
        <f ca="1">IF(ISBLANK(INDIRECT(ADDRESS(B37*2+2,3))),"",INDIRECT(ADDRESS(B37*2+2,3)))</f>
        <v/>
      </c>
      <c r="D37" s="105"/>
      <c r="E37" s="106"/>
      <c r="F37" s="28"/>
      <c r="G37" s="29"/>
      <c r="H37" s="107" t="str">
        <f ca="1">IF(ISBLANK(INDIRECT(ADDRESS(K37*2+2,3))),"",INDIRECT(ADDRESS(K37*2+2,3)))</f>
        <v/>
      </c>
      <c r="I37" s="105"/>
      <c r="J37" s="105"/>
      <c r="K37" s="31">
        <v>3</v>
      </c>
      <c r="L37" s="30" t="s">
        <v>11</v>
      </c>
      <c r="M37" s="53"/>
    </row>
    <row r="38" spans="1:13" s="27" customFormat="1" ht="30" customHeight="1" x14ac:dyDescent="0.35">
      <c r="A38" s="26"/>
      <c r="M38" s="32"/>
    </row>
    <row r="39" spans="1:13" s="27" customFormat="1" ht="30" customHeight="1" thickBot="1" x14ac:dyDescent="0.4">
      <c r="A39" s="26"/>
      <c r="B39" s="62" t="s">
        <v>9</v>
      </c>
      <c r="C39" s="62"/>
      <c r="D39" s="62"/>
      <c r="E39" s="62"/>
      <c r="F39" s="62"/>
      <c r="G39" s="62"/>
      <c r="H39" s="62"/>
      <c r="I39" s="62"/>
      <c r="J39" s="62"/>
      <c r="K39" s="62"/>
      <c r="M39" s="32"/>
    </row>
    <row r="40" spans="1:13" s="27" customFormat="1" ht="30" customHeight="1" thickBot="1" x14ac:dyDescent="0.4">
      <c r="A40" s="26"/>
      <c r="B40" s="31">
        <v>3</v>
      </c>
      <c r="C40" s="105" t="str">
        <f ca="1">IF(ISBLANK(INDIRECT(ADDRESS(B40*2+2,3))),"",INDIRECT(ADDRESS(B40*2+2,3)))</f>
        <v/>
      </c>
      <c r="D40" s="105"/>
      <c r="E40" s="106"/>
      <c r="F40" s="28"/>
      <c r="G40" s="29"/>
      <c r="H40" s="107" t="str">
        <f ca="1">IF(ISBLANK(INDIRECT(ADDRESS(K40*2+2,3))),"",INDIRECT(ADDRESS(K40*2+2,3)))</f>
        <v/>
      </c>
      <c r="I40" s="105"/>
      <c r="J40" s="105"/>
      <c r="K40" s="31">
        <v>6</v>
      </c>
      <c r="L40" s="30" t="s">
        <v>11</v>
      </c>
      <c r="M40" s="53">
        <v>4</v>
      </c>
    </row>
    <row r="41" spans="1:13" s="27" customFormat="1" ht="30" customHeight="1" thickBot="1" x14ac:dyDescent="0.4">
      <c r="A41" s="26"/>
      <c r="B41" s="31">
        <v>4</v>
      </c>
      <c r="C41" s="105" t="str">
        <f ca="1">IF(ISBLANK(INDIRECT(ADDRESS(B41*2+2,3))),"",INDIRECT(ADDRESS(B41*2+2,3)))</f>
        <v/>
      </c>
      <c r="D41" s="105"/>
      <c r="E41" s="106"/>
      <c r="F41" s="28"/>
      <c r="G41" s="29"/>
      <c r="H41" s="107" t="str">
        <f ca="1">IF(ISBLANK(INDIRECT(ADDRESS(K41*2+2,3))),"",INDIRECT(ADDRESS(K41*2+2,3)))</f>
        <v/>
      </c>
      <c r="I41" s="105"/>
      <c r="J41" s="105"/>
      <c r="K41" s="31">
        <v>2</v>
      </c>
      <c r="L41" s="30" t="s">
        <v>11</v>
      </c>
      <c r="M41" s="53">
        <v>5</v>
      </c>
    </row>
    <row r="42" spans="1:13" s="27" customFormat="1" ht="30" customHeight="1" thickBot="1" x14ac:dyDescent="0.4">
      <c r="A42" s="26"/>
      <c r="B42" s="31">
        <v>5</v>
      </c>
      <c r="C42" s="105" t="str">
        <f ca="1">IF(ISBLANK(INDIRECT(ADDRESS(B42*2+2,3))),"",INDIRECT(ADDRESS(B42*2+2,3)))</f>
        <v/>
      </c>
      <c r="D42" s="105"/>
      <c r="E42" s="106"/>
      <c r="F42" s="28"/>
      <c r="G42" s="29"/>
      <c r="H42" s="107" t="str">
        <f ca="1">IF(ISBLANK(INDIRECT(ADDRESS(K42*2+2,3))),"",INDIRECT(ADDRESS(K42*2+2,3)))</f>
        <v/>
      </c>
      <c r="I42" s="105"/>
      <c r="J42" s="105"/>
      <c r="K42" s="31">
        <v>1</v>
      </c>
      <c r="L42" s="30" t="s">
        <v>11</v>
      </c>
      <c r="M42" s="53">
        <v>6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F18" sqref="F18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36" customHeight="1" x14ac:dyDescent="0.25">
      <c r="B1" s="92" t="s">
        <v>73</v>
      </c>
      <c r="C1" s="92"/>
      <c r="D1" s="92"/>
      <c r="E1" s="92"/>
      <c r="F1" s="92"/>
      <c r="G1" s="92"/>
      <c r="H1" s="92"/>
      <c r="I1" s="92"/>
      <c r="J1" s="92"/>
      <c r="K1" s="92"/>
      <c r="L1" t="s">
        <v>13</v>
      </c>
      <c r="M1"/>
      <c r="N1" s="34"/>
    </row>
    <row r="2" spans="2:14" ht="9" customHeight="1" thickBot="1" x14ac:dyDescent="0.3">
      <c r="M2"/>
    </row>
    <row r="3" spans="2:14" ht="30" customHeight="1" thickBot="1" x14ac:dyDescent="0.3">
      <c r="B3" s="54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84">
        <v>1</v>
      </c>
      <c r="C4" s="112"/>
      <c r="D4" s="113"/>
      <c r="E4" s="114"/>
      <c r="F4" s="9" t="s">
        <v>7</v>
      </c>
      <c r="G4" s="5" t="str">
        <f ca="1">INDIRECT(ADDRESS(27,6))&amp;":"&amp;INDIRECT(ADDRESS(27,7))</f>
        <v>:</v>
      </c>
      <c r="H4" s="5" t="str">
        <f ca="1">INDIRECT(ADDRESS(31,7))&amp;":"&amp;INDIRECT(ADDRESS(31,6))</f>
        <v>:</v>
      </c>
      <c r="I4" s="5" t="str">
        <f ca="1">INDIRECT(ADDRESS(36,6))&amp;":"&amp;INDIRECT(ADDRESS(36,7))</f>
        <v>:</v>
      </c>
      <c r="J4" s="5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99" t="str">
        <f ca="1">IF(COUNT(F5:K5)=0,"",COUNTIF(F5:K5,"&gt;0")+0.5*COUNTIF(F5:K5,0))</f>
        <v/>
      </c>
      <c r="M4" s="22"/>
      <c r="N4" s="108"/>
    </row>
    <row r="5" spans="2:14" ht="24" customHeight="1" x14ac:dyDescent="0.25">
      <c r="B5" s="66"/>
      <c r="C5" s="67"/>
      <c r="D5" s="68"/>
      <c r="E5" s="69"/>
      <c r="F5" s="13" t="s">
        <v>7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93"/>
      <c r="M5" s="16" t="str">
        <f ca="1">IF(COUNT(F5:K5)=0,"",SUM(F5:K5))</f>
        <v/>
      </c>
      <c r="N5" s="102"/>
    </row>
    <row r="6" spans="2:14" ht="24" customHeight="1" x14ac:dyDescent="0.25">
      <c r="B6" s="65">
        <v>2</v>
      </c>
      <c r="C6" s="67"/>
      <c r="D6" s="68"/>
      <c r="E6" s="69"/>
      <c r="F6" s="11" t="str">
        <f ca="1">INDIRECT(ADDRESS(27,7))&amp;":"&amp;INDIRECT(ADDRESS(27,6))</f>
        <v>:</v>
      </c>
      <c r="G6" s="7" t="s">
        <v>7</v>
      </c>
      <c r="H6" s="6" t="str">
        <f ca="1">INDIRECT(ADDRESS(37,6))&amp;":"&amp;INDIRECT(ADDRESS(37,7))</f>
        <v>:</v>
      </c>
      <c r="I6" s="6" t="str">
        <f ca="1">INDIRECT(ADDRESS(41,7))&amp;":"&amp;INDIRECT(ADDRESS(41,6))</f>
        <v>:</v>
      </c>
      <c r="J6" s="6" t="str">
        <f ca="1">INDIRECT(ADDRESS(21,6))&amp;":"&amp;INDIRECT(ADDRESS(21,7))</f>
        <v>:</v>
      </c>
      <c r="K6" s="10" t="str">
        <f ca="1">INDIRECT(ADDRESS(30,6))&amp;":"&amp;INDIRECT(ADDRESS(30,7))</f>
        <v>:</v>
      </c>
      <c r="L6" s="93" t="str">
        <f ca="1">IF(COUNT(F7:K7)=0,"",COUNTIF(F7:K7,"&gt;0")+0.5*COUNTIF(F7:K7,0))</f>
        <v/>
      </c>
      <c r="M6" s="16"/>
      <c r="N6" s="101"/>
    </row>
    <row r="7" spans="2:14" ht="24" customHeight="1" x14ac:dyDescent="0.25">
      <c r="B7" s="66"/>
      <c r="C7" s="67"/>
      <c r="D7" s="68"/>
      <c r="E7" s="69"/>
      <c r="F7" s="21" t="str">
        <f ca="1">IF(LEN(INDIRECT(ADDRESS(ROW()-1, COLUMN())))=1,"",INDIRECT(ADDRESS(27,7))-INDIRECT(ADDRESS(27,6)))</f>
        <v/>
      </c>
      <c r="G7" s="14" t="s">
        <v>7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93"/>
      <c r="M7" s="16" t="str">
        <f ca="1">IF(COUNT(F7:K7)=0,"",SUM(F7:K7))</f>
        <v/>
      </c>
      <c r="N7" s="102"/>
    </row>
    <row r="8" spans="2:14" ht="24" customHeight="1" x14ac:dyDescent="0.25">
      <c r="B8" s="65">
        <v>3</v>
      </c>
      <c r="C8" s="67"/>
      <c r="D8" s="68"/>
      <c r="E8" s="69"/>
      <c r="F8" s="11" t="str">
        <f ca="1">INDIRECT(ADDRESS(31,6))&amp;":"&amp;INDIRECT(ADDRESS(31,7))</f>
        <v>:</v>
      </c>
      <c r="G8" s="6" t="str">
        <f ca="1">INDIRECT(ADDRESS(37,7))&amp;":"&amp;INDIRECT(ADDRESS(37,6))</f>
        <v>:</v>
      </c>
      <c r="H8" s="7" t="s">
        <v>7</v>
      </c>
      <c r="I8" s="6" t="str">
        <f ca="1">INDIRECT(ADDRESS(22,6))&amp;":"&amp;INDIRECT(ADDRESS(22,7))</f>
        <v>:</v>
      </c>
      <c r="J8" s="6" t="str">
        <f ca="1">INDIRECT(ADDRESS(26,7))&amp;":"&amp;INDIRECT(ADDRESS(26,6))</f>
        <v>:</v>
      </c>
      <c r="K8" s="10" t="str">
        <f ca="1">INDIRECT(ADDRESS(40,6))&amp;":"&amp;INDIRECT(ADDRESS(40,7))</f>
        <v>:</v>
      </c>
      <c r="L8" s="93" t="str">
        <f ca="1">IF(COUNT(F9:K9)=0,"",COUNTIF(F9:K9,"&gt;0")+0.5*COUNTIF(F9:K9,0))</f>
        <v/>
      </c>
      <c r="M8" s="16"/>
      <c r="N8" s="101"/>
    </row>
    <row r="9" spans="2:14" ht="24" customHeight="1" x14ac:dyDescent="0.25">
      <c r="B9" s="66"/>
      <c r="C9" s="67"/>
      <c r="D9" s="68"/>
      <c r="E9" s="69"/>
      <c r="F9" s="21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7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93"/>
      <c r="M9" s="16" t="str">
        <f ca="1">IF(COUNT(F9:K9)=0,"",SUM(F9:K9))</f>
        <v/>
      </c>
      <c r="N9" s="102"/>
    </row>
    <row r="10" spans="2:14" ht="24" customHeight="1" x14ac:dyDescent="0.25">
      <c r="B10" s="65">
        <v>4</v>
      </c>
      <c r="C10" s="67"/>
      <c r="D10" s="68"/>
      <c r="E10" s="69"/>
      <c r="F10" s="11" t="str">
        <f ca="1">INDIRECT(ADDRESS(36,7))&amp;":"&amp;INDIRECT(ADDRESS(36,6))</f>
        <v>:</v>
      </c>
      <c r="G10" s="6" t="str">
        <f ca="1">INDIRECT(ADDRESS(41,6))&amp;":"&amp;INDIRECT(ADDRESS(41,7))</f>
        <v>:</v>
      </c>
      <c r="H10" s="6" t="str">
        <f ca="1">INDIRECT(ADDRESS(22,7))&amp;":"&amp;INDIRECT(ADDRESS(22,6))</f>
        <v>:</v>
      </c>
      <c r="I10" s="7" t="s">
        <v>7</v>
      </c>
      <c r="J10" s="6" t="str">
        <f ca="1">INDIRECT(ADDRESS(32,6))&amp;":"&amp;INDIRECT(ADDRESS(32,7))</f>
        <v>:</v>
      </c>
      <c r="K10" s="10" t="str">
        <f ca="1">INDIRECT(ADDRESS(25,7))&amp;":"&amp;INDIRECT(ADDRESS(25,6))</f>
        <v>:</v>
      </c>
      <c r="L10" s="93" t="str">
        <f ca="1">IF(COUNT(F11:K11)=0,"",COUNTIF(F11:K11,"&gt;0")+0.5*COUNTIF(F11:K11,0))</f>
        <v/>
      </c>
      <c r="M10" s="16"/>
      <c r="N10" s="101"/>
    </row>
    <row r="11" spans="2:14" ht="24" customHeight="1" x14ac:dyDescent="0.25">
      <c r="B11" s="66"/>
      <c r="C11" s="67"/>
      <c r="D11" s="68"/>
      <c r="E11" s="69"/>
      <c r="F11" s="21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7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93"/>
      <c r="M11" s="16" t="str">
        <f ca="1">IF(COUNT(F11:K11)=0,"",SUM(F11:K11))</f>
        <v/>
      </c>
      <c r="N11" s="102"/>
    </row>
    <row r="12" spans="2:14" ht="24" customHeight="1" x14ac:dyDescent="0.25">
      <c r="B12" s="65">
        <v>5</v>
      </c>
      <c r="C12" s="67"/>
      <c r="D12" s="68"/>
      <c r="E12" s="69"/>
      <c r="F12" s="11" t="str">
        <f ca="1">INDIRECT(ADDRESS(42,6))&amp;":"&amp;INDIRECT(ADDRESS(42,7))</f>
        <v>:</v>
      </c>
      <c r="G12" s="6" t="str">
        <f ca="1">INDIRECT(ADDRESS(21,7))&amp;":"&amp;INDIRECT(ADDRESS(21,6))</f>
        <v>:</v>
      </c>
      <c r="H12" s="6" t="str">
        <f ca="1">INDIRECT(ADDRESS(26,6))&amp;":"&amp;INDIRECT(ADDRESS(26,7))</f>
        <v>:</v>
      </c>
      <c r="I12" s="6" t="str">
        <f ca="1">INDIRECT(ADDRESS(32,7))&amp;":"&amp;INDIRECT(ADDRESS(32,6))</f>
        <v>:</v>
      </c>
      <c r="J12" s="7" t="s">
        <v>7</v>
      </c>
      <c r="K12" s="10" t="str">
        <f ca="1">INDIRECT(ADDRESS(35,7))&amp;":"&amp;INDIRECT(ADDRESS(35,6))</f>
        <v>:</v>
      </c>
      <c r="L12" s="93" t="str">
        <f ca="1">IF(COUNT(F13:K13)=0,"",COUNTIF(F13:K13,"&gt;0")+0.5*COUNTIF(F13:K13,0))</f>
        <v/>
      </c>
      <c r="M12" s="16"/>
      <c r="N12" s="101"/>
    </row>
    <row r="13" spans="2:14" ht="24" customHeight="1" x14ac:dyDescent="0.25">
      <c r="B13" s="66"/>
      <c r="C13" s="67"/>
      <c r="D13" s="68"/>
      <c r="E13" s="69"/>
      <c r="F13" s="21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7</v>
      </c>
      <c r="K13" s="17" t="str">
        <f ca="1">IF(LEN(INDIRECT(ADDRESS(ROW()-1, COLUMN())))=1,"",INDIRECT(ADDRESS(35,7))-INDIRECT(ADDRESS(35,6)))</f>
        <v/>
      </c>
      <c r="L13" s="93"/>
      <c r="M13" s="16" t="str">
        <f ca="1">IF(COUNT(F13:K13)=0,"",SUM(F13:K13))</f>
        <v/>
      </c>
      <c r="N13" s="102"/>
    </row>
    <row r="14" spans="2:14" ht="24" customHeight="1" x14ac:dyDescent="0.25">
      <c r="B14" s="65">
        <v>6</v>
      </c>
      <c r="C14" s="67"/>
      <c r="D14" s="68"/>
      <c r="E14" s="69"/>
      <c r="F14" s="11" t="str">
        <f ca="1">INDIRECT(ADDRESS(20,7))&amp;":"&amp;INDIRECT(ADDRESS(20,6))</f>
        <v>:</v>
      </c>
      <c r="G14" s="6" t="str">
        <f ca="1">INDIRECT(ADDRESS(30,7))&amp;":"&amp;INDIRECT(ADDRESS(30,6))</f>
        <v>:</v>
      </c>
      <c r="H14" s="6" t="str">
        <f ca="1">INDIRECT(ADDRESS(40,7))&amp;":"&amp;INDIRECT(ADDRESS(40,6))</f>
        <v>:</v>
      </c>
      <c r="I14" s="6" t="str">
        <f ca="1">INDIRECT(ADDRESS(25,6))&amp;":"&amp;INDIRECT(ADDRESS(25,7))</f>
        <v>:</v>
      </c>
      <c r="J14" s="6" t="str">
        <f ca="1">INDIRECT(ADDRESS(35,6))&amp;":"&amp;INDIRECT(ADDRESS(35,7))</f>
        <v>:</v>
      </c>
      <c r="K14" s="12" t="s">
        <v>7</v>
      </c>
      <c r="L14" s="93" t="str">
        <f ca="1">IF(COUNT(F15:K15)=0,"",COUNTIF(F15:K15,"&gt;0")+0.5*COUNTIF(F15:K15,0))</f>
        <v/>
      </c>
      <c r="M14" s="16"/>
      <c r="N14" s="101"/>
    </row>
    <row r="15" spans="2:14" ht="24" customHeight="1" thickBot="1" x14ac:dyDescent="0.3">
      <c r="B15" s="71"/>
      <c r="C15" s="72"/>
      <c r="D15" s="73"/>
      <c r="E15" s="74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7</v>
      </c>
      <c r="L15" s="103"/>
      <c r="M15" s="18" t="str">
        <f ca="1">IF(COUNT(F15:K15)=0,"",SUM(F15:K15))</f>
        <v/>
      </c>
      <c r="N15" s="104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ht="30" customHeight="1" thickBot="1" x14ac:dyDescent="0.3">
      <c r="B19" s="62" t="s">
        <v>4</v>
      </c>
      <c r="C19" s="62"/>
      <c r="D19" s="62"/>
      <c r="E19" s="62"/>
      <c r="F19" s="62"/>
      <c r="G19" s="62"/>
      <c r="H19" s="62"/>
      <c r="I19" s="62"/>
      <c r="J19" s="62"/>
      <c r="K19" s="62"/>
      <c r="M19"/>
    </row>
    <row r="20" spans="1:13" s="27" customFormat="1" ht="30" customHeight="1" thickBot="1" x14ac:dyDescent="0.4">
      <c r="A20" s="26"/>
      <c r="B20" s="31">
        <v>1</v>
      </c>
      <c r="C20" s="105" t="str">
        <f ca="1">IF(ISBLANK(INDIRECT(ADDRESS(B20*2+2,3))),"",INDIRECT(ADDRESS(B20*2+2,3)))</f>
        <v/>
      </c>
      <c r="D20" s="105"/>
      <c r="E20" s="106"/>
      <c r="F20" s="28"/>
      <c r="G20" s="29"/>
      <c r="H20" s="107" t="str">
        <f ca="1">IF(ISBLANK(INDIRECT(ADDRESS(K20*2+2,3))),"",INDIRECT(ADDRESS(K20*2+2,3)))</f>
        <v/>
      </c>
      <c r="I20" s="105"/>
      <c r="J20" s="105"/>
      <c r="K20" s="31">
        <v>6</v>
      </c>
      <c r="L20" s="30" t="s">
        <v>11</v>
      </c>
      <c r="M20" s="53"/>
    </row>
    <row r="21" spans="1:13" s="27" customFormat="1" ht="30" customHeight="1" thickBot="1" x14ac:dyDescent="0.4">
      <c r="A21" s="26"/>
      <c r="B21" s="31">
        <v>2</v>
      </c>
      <c r="C21" s="105" t="str">
        <f ca="1">IF(ISBLANK(INDIRECT(ADDRESS(B21*2+2,3))),"",INDIRECT(ADDRESS(B21*2+2,3)))</f>
        <v/>
      </c>
      <c r="D21" s="105"/>
      <c r="E21" s="106"/>
      <c r="F21" s="28"/>
      <c r="G21" s="29"/>
      <c r="H21" s="107" t="str">
        <f ca="1">IF(ISBLANK(INDIRECT(ADDRESS(K21*2+2,3))),"",INDIRECT(ADDRESS(K21*2+2,3)))</f>
        <v/>
      </c>
      <c r="I21" s="105"/>
      <c r="J21" s="105"/>
      <c r="K21" s="31">
        <v>5</v>
      </c>
      <c r="L21" s="30" t="s">
        <v>11</v>
      </c>
      <c r="M21" s="53"/>
    </row>
    <row r="22" spans="1:13" s="27" customFormat="1" ht="30" customHeight="1" thickBot="1" x14ac:dyDescent="0.4">
      <c r="A22" s="26"/>
      <c r="B22" s="31">
        <v>3</v>
      </c>
      <c r="C22" s="105" t="str">
        <f ca="1">IF(ISBLANK(INDIRECT(ADDRESS(B22*2+2,3))),"",INDIRECT(ADDRESS(B22*2+2,3)))</f>
        <v/>
      </c>
      <c r="D22" s="105"/>
      <c r="E22" s="106"/>
      <c r="F22" s="28"/>
      <c r="G22" s="29"/>
      <c r="H22" s="107" t="str">
        <f ca="1">IF(ISBLANK(INDIRECT(ADDRESS(K22*2+2,3))),"",INDIRECT(ADDRESS(K22*2+2,3)))</f>
        <v/>
      </c>
      <c r="I22" s="105"/>
      <c r="J22" s="105"/>
      <c r="K22" s="31">
        <v>4</v>
      </c>
      <c r="L22" s="30" t="s">
        <v>11</v>
      </c>
      <c r="M22" s="53"/>
    </row>
    <row r="23" spans="1:13" s="27" customFormat="1" ht="30" customHeight="1" x14ac:dyDescent="0.35">
      <c r="A23" s="26"/>
      <c r="M23" s="32"/>
    </row>
    <row r="24" spans="1:13" s="27" customFormat="1" ht="30" customHeight="1" thickBot="1" x14ac:dyDescent="0.4">
      <c r="A24" s="26"/>
      <c r="B24" s="62" t="s">
        <v>5</v>
      </c>
      <c r="C24" s="62"/>
      <c r="D24" s="62"/>
      <c r="E24" s="62"/>
      <c r="F24" s="62"/>
      <c r="G24" s="62"/>
      <c r="H24" s="62"/>
      <c r="I24" s="62"/>
      <c r="J24" s="62"/>
      <c r="K24" s="62"/>
      <c r="M24" s="32"/>
    </row>
    <row r="25" spans="1:13" s="27" customFormat="1" ht="30" customHeight="1" thickBot="1" x14ac:dyDescent="0.4">
      <c r="A25" s="26"/>
      <c r="B25" s="31">
        <v>6</v>
      </c>
      <c r="C25" s="105" t="str">
        <f ca="1">IF(ISBLANK(INDIRECT(ADDRESS(B25*2+2,3))),"",INDIRECT(ADDRESS(B25*2+2,3)))</f>
        <v/>
      </c>
      <c r="D25" s="105"/>
      <c r="E25" s="106"/>
      <c r="F25" s="28"/>
      <c r="G25" s="29"/>
      <c r="H25" s="107" t="str">
        <f ca="1">IF(ISBLANK(INDIRECT(ADDRESS(K25*2+2,3))),"",INDIRECT(ADDRESS(K25*2+2,3)))</f>
        <v/>
      </c>
      <c r="I25" s="105"/>
      <c r="J25" s="105"/>
      <c r="K25" s="31">
        <v>4</v>
      </c>
      <c r="L25" s="30" t="s">
        <v>11</v>
      </c>
      <c r="M25" s="53"/>
    </row>
    <row r="26" spans="1:13" s="27" customFormat="1" ht="30" customHeight="1" thickBot="1" x14ac:dyDescent="0.4">
      <c r="A26" s="26"/>
      <c r="B26" s="31">
        <v>5</v>
      </c>
      <c r="C26" s="105" t="str">
        <f ca="1">IF(ISBLANK(INDIRECT(ADDRESS(B26*2+2,3))),"",INDIRECT(ADDRESS(B26*2+2,3)))</f>
        <v/>
      </c>
      <c r="D26" s="105"/>
      <c r="E26" s="106"/>
      <c r="F26" s="28"/>
      <c r="G26" s="29"/>
      <c r="H26" s="107" t="str">
        <f ca="1">IF(ISBLANK(INDIRECT(ADDRESS(K26*2+2,3))),"",INDIRECT(ADDRESS(K26*2+2,3)))</f>
        <v/>
      </c>
      <c r="I26" s="105"/>
      <c r="J26" s="105"/>
      <c r="K26" s="31">
        <v>3</v>
      </c>
      <c r="L26" s="30" t="s">
        <v>11</v>
      </c>
      <c r="M26" s="53"/>
    </row>
    <row r="27" spans="1:13" s="27" customFormat="1" ht="30" customHeight="1" thickBot="1" x14ac:dyDescent="0.4">
      <c r="A27" s="26"/>
      <c r="B27" s="31">
        <v>1</v>
      </c>
      <c r="C27" s="105" t="str">
        <f ca="1">IF(ISBLANK(INDIRECT(ADDRESS(B27*2+2,3))),"",INDIRECT(ADDRESS(B27*2+2,3)))</f>
        <v/>
      </c>
      <c r="D27" s="105"/>
      <c r="E27" s="106"/>
      <c r="F27" s="28"/>
      <c r="G27" s="29"/>
      <c r="H27" s="107" t="str">
        <f ca="1">IF(ISBLANK(INDIRECT(ADDRESS(K27*2+2,3))),"",INDIRECT(ADDRESS(K27*2+2,3)))</f>
        <v/>
      </c>
      <c r="I27" s="105"/>
      <c r="J27" s="105"/>
      <c r="K27" s="31">
        <v>2</v>
      </c>
      <c r="L27" s="30" t="s">
        <v>11</v>
      </c>
      <c r="M27" s="53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M29" s="32"/>
    </row>
    <row r="30" spans="1:13" s="27" customFormat="1" ht="30" customHeight="1" thickBot="1" x14ac:dyDescent="0.4">
      <c r="A30" s="26"/>
      <c r="B30" s="31">
        <v>2</v>
      </c>
      <c r="C30" s="105" t="str">
        <f ca="1">IF(ISBLANK(INDIRECT(ADDRESS(B30*2+2,3))),"",INDIRECT(ADDRESS(B30*2+2,3)))</f>
        <v/>
      </c>
      <c r="D30" s="105"/>
      <c r="E30" s="106"/>
      <c r="F30" s="28"/>
      <c r="G30" s="29"/>
      <c r="H30" s="107" t="str">
        <f ca="1">IF(ISBLANK(INDIRECT(ADDRESS(K30*2+2,3))),"",INDIRECT(ADDRESS(K30*2+2,3)))</f>
        <v/>
      </c>
      <c r="I30" s="105"/>
      <c r="J30" s="105"/>
      <c r="K30" s="31">
        <v>6</v>
      </c>
      <c r="L30" s="30" t="s">
        <v>11</v>
      </c>
      <c r="M30" s="53"/>
    </row>
    <row r="31" spans="1:13" s="27" customFormat="1" ht="30" customHeight="1" thickBot="1" x14ac:dyDescent="0.4">
      <c r="A31" s="26"/>
      <c r="B31" s="31">
        <v>3</v>
      </c>
      <c r="C31" s="105" t="str">
        <f ca="1">IF(ISBLANK(INDIRECT(ADDRESS(B31*2+2,3))),"",INDIRECT(ADDRESS(B31*2+2,3)))</f>
        <v/>
      </c>
      <c r="D31" s="105"/>
      <c r="E31" s="106"/>
      <c r="F31" s="28"/>
      <c r="G31" s="29"/>
      <c r="H31" s="107" t="str">
        <f ca="1">IF(ISBLANK(INDIRECT(ADDRESS(K31*2+2,3))),"",INDIRECT(ADDRESS(K31*2+2,3)))</f>
        <v/>
      </c>
      <c r="I31" s="105"/>
      <c r="J31" s="105"/>
      <c r="K31" s="31">
        <v>1</v>
      </c>
      <c r="L31" s="30" t="s">
        <v>11</v>
      </c>
      <c r="M31" s="53"/>
    </row>
    <row r="32" spans="1:13" s="27" customFormat="1" ht="30" customHeight="1" thickBot="1" x14ac:dyDescent="0.4">
      <c r="A32" s="26"/>
      <c r="B32" s="31">
        <v>4</v>
      </c>
      <c r="C32" s="105" t="str">
        <f ca="1">IF(ISBLANK(INDIRECT(ADDRESS(B32*2+2,3))),"",INDIRECT(ADDRESS(B32*2+2,3)))</f>
        <v/>
      </c>
      <c r="D32" s="105"/>
      <c r="E32" s="106"/>
      <c r="F32" s="28"/>
      <c r="G32" s="29"/>
      <c r="H32" s="107" t="str">
        <f ca="1">IF(ISBLANK(INDIRECT(ADDRESS(K32*2+2,3))),"",INDIRECT(ADDRESS(K32*2+2,3)))</f>
        <v/>
      </c>
      <c r="I32" s="105"/>
      <c r="J32" s="105"/>
      <c r="K32" s="31">
        <v>5</v>
      </c>
      <c r="L32" s="30" t="s">
        <v>11</v>
      </c>
      <c r="M32" s="53"/>
    </row>
    <row r="33" spans="1:13" s="27" customFormat="1" ht="30" customHeight="1" x14ac:dyDescent="0.35">
      <c r="A33" s="26"/>
      <c r="M33" s="32"/>
    </row>
    <row r="34" spans="1:13" s="27" customFormat="1" ht="30" customHeight="1" thickBot="1" x14ac:dyDescent="0.4">
      <c r="A34" s="26"/>
      <c r="B34" s="62" t="s">
        <v>8</v>
      </c>
      <c r="C34" s="62"/>
      <c r="D34" s="62"/>
      <c r="E34" s="62"/>
      <c r="F34" s="62"/>
      <c r="G34" s="62"/>
      <c r="H34" s="62"/>
      <c r="I34" s="62"/>
      <c r="J34" s="62"/>
      <c r="K34" s="62"/>
      <c r="M34" s="32"/>
    </row>
    <row r="35" spans="1:13" s="27" customFormat="1" ht="30" customHeight="1" thickBot="1" x14ac:dyDescent="0.4">
      <c r="A35" s="26"/>
      <c r="B35" s="31">
        <v>6</v>
      </c>
      <c r="C35" s="105" t="str">
        <f ca="1">IF(ISBLANK(INDIRECT(ADDRESS(B35*2+2,3))),"",INDIRECT(ADDRESS(B35*2+2,3)))</f>
        <v/>
      </c>
      <c r="D35" s="105"/>
      <c r="E35" s="106"/>
      <c r="F35" s="28"/>
      <c r="G35" s="29"/>
      <c r="H35" s="107" t="str">
        <f ca="1">IF(ISBLANK(INDIRECT(ADDRESS(K35*2+2,3))),"",INDIRECT(ADDRESS(K35*2+2,3)))</f>
        <v/>
      </c>
      <c r="I35" s="105"/>
      <c r="J35" s="105"/>
      <c r="K35" s="31">
        <v>5</v>
      </c>
      <c r="L35" s="30" t="s">
        <v>11</v>
      </c>
      <c r="M35" s="53"/>
    </row>
    <row r="36" spans="1:13" s="27" customFormat="1" ht="30" customHeight="1" thickBot="1" x14ac:dyDescent="0.4">
      <c r="A36" s="26"/>
      <c r="B36" s="31">
        <v>1</v>
      </c>
      <c r="C36" s="105" t="str">
        <f ca="1">IF(ISBLANK(INDIRECT(ADDRESS(B36*2+2,3))),"",INDIRECT(ADDRESS(B36*2+2,3)))</f>
        <v/>
      </c>
      <c r="D36" s="105"/>
      <c r="E36" s="106"/>
      <c r="F36" s="28"/>
      <c r="G36" s="29"/>
      <c r="H36" s="107" t="str">
        <f ca="1">IF(ISBLANK(INDIRECT(ADDRESS(K36*2+2,3))),"",INDIRECT(ADDRESS(K36*2+2,3)))</f>
        <v/>
      </c>
      <c r="I36" s="105"/>
      <c r="J36" s="105"/>
      <c r="K36" s="31">
        <v>4</v>
      </c>
      <c r="L36" s="30" t="s">
        <v>11</v>
      </c>
      <c r="M36" s="53"/>
    </row>
    <row r="37" spans="1:13" s="27" customFormat="1" ht="30" customHeight="1" thickBot="1" x14ac:dyDescent="0.4">
      <c r="A37" s="26"/>
      <c r="B37" s="31">
        <v>2</v>
      </c>
      <c r="C37" s="105" t="str">
        <f ca="1">IF(ISBLANK(INDIRECT(ADDRESS(B37*2+2,3))),"",INDIRECT(ADDRESS(B37*2+2,3)))</f>
        <v/>
      </c>
      <c r="D37" s="105"/>
      <c r="E37" s="106"/>
      <c r="F37" s="28"/>
      <c r="G37" s="29"/>
      <c r="H37" s="107" t="str">
        <f ca="1">IF(ISBLANK(INDIRECT(ADDRESS(K37*2+2,3))),"",INDIRECT(ADDRESS(K37*2+2,3)))</f>
        <v/>
      </c>
      <c r="I37" s="105"/>
      <c r="J37" s="105"/>
      <c r="K37" s="31">
        <v>3</v>
      </c>
      <c r="L37" s="30" t="s">
        <v>11</v>
      </c>
      <c r="M37" s="53"/>
    </row>
    <row r="38" spans="1:13" s="27" customFormat="1" ht="30" customHeight="1" x14ac:dyDescent="0.35">
      <c r="A38" s="26"/>
      <c r="M38" s="32"/>
    </row>
    <row r="39" spans="1:13" s="27" customFormat="1" ht="30" customHeight="1" thickBot="1" x14ac:dyDescent="0.4">
      <c r="A39" s="26"/>
      <c r="B39" s="62" t="s">
        <v>9</v>
      </c>
      <c r="C39" s="62"/>
      <c r="D39" s="62"/>
      <c r="E39" s="62"/>
      <c r="F39" s="62"/>
      <c r="G39" s="62"/>
      <c r="H39" s="62"/>
      <c r="I39" s="62"/>
      <c r="J39" s="62"/>
      <c r="K39" s="62"/>
      <c r="M39" s="32"/>
    </row>
    <row r="40" spans="1:13" s="27" customFormat="1" ht="30" customHeight="1" thickBot="1" x14ac:dyDescent="0.4">
      <c r="A40" s="26"/>
      <c r="B40" s="31">
        <v>3</v>
      </c>
      <c r="C40" s="105" t="str">
        <f ca="1">IF(ISBLANK(INDIRECT(ADDRESS(B40*2+2,3))),"",INDIRECT(ADDRESS(B40*2+2,3)))</f>
        <v/>
      </c>
      <c r="D40" s="105"/>
      <c r="E40" s="106"/>
      <c r="F40" s="28"/>
      <c r="G40" s="29"/>
      <c r="H40" s="107" t="str">
        <f ca="1">IF(ISBLANK(INDIRECT(ADDRESS(K40*2+2,3))),"",INDIRECT(ADDRESS(K40*2+2,3)))</f>
        <v/>
      </c>
      <c r="I40" s="105"/>
      <c r="J40" s="105"/>
      <c r="K40" s="31">
        <v>6</v>
      </c>
      <c r="L40" s="30" t="s">
        <v>11</v>
      </c>
      <c r="M40" s="53">
        <v>4</v>
      </c>
    </row>
    <row r="41" spans="1:13" s="27" customFormat="1" ht="30" customHeight="1" thickBot="1" x14ac:dyDescent="0.4">
      <c r="A41" s="26"/>
      <c r="B41" s="31">
        <v>4</v>
      </c>
      <c r="C41" s="105" t="str">
        <f ca="1">IF(ISBLANK(INDIRECT(ADDRESS(B41*2+2,3))),"",INDIRECT(ADDRESS(B41*2+2,3)))</f>
        <v/>
      </c>
      <c r="D41" s="105"/>
      <c r="E41" s="106"/>
      <c r="F41" s="28"/>
      <c r="G41" s="29"/>
      <c r="H41" s="107" t="str">
        <f ca="1">IF(ISBLANK(INDIRECT(ADDRESS(K41*2+2,3))),"",INDIRECT(ADDRESS(K41*2+2,3)))</f>
        <v/>
      </c>
      <c r="I41" s="105"/>
      <c r="J41" s="105"/>
      <c r="K41" s="31">
        <v>2</v>
      </c>
      <c r="L41" s="30" t="s">
        <v>11</v>
      </c>
      <c r="M41" s="53">
        <v>5</v>
      </c>
    </row>
    <row r="42" spans="1:13" s="27" customFormat="1" ht="30" customHeight="1" thickBot="1" x14ac:dyDescent="0.4">
      <c r="A42" s="26"/>
      <c r="B42" s="31">
        <v>5</v>
      </c>
      <c r="C42" s="105" t="str">
        <f ca="1">IF(ISBLANK(INDIRECT(ADDRESS(B42*2+2,3))),"",INDIRECT(ADDRESS(B42*2+2,3)))</f>
        <v/>
      </c>
      <c r="D42" s="105"/>
      <c r="E42" s="106"/>
      <c r="F42" s="28"/>
      <c r="G42" s="29"/>
      <c r="H42" s="107" t="str">
        <f ca="1">IF(ISBLANK(INDIRECT(ADDRESS(K42*2+2,3))),"",INDIRECT(ADDRESS(K42*2+2,3)))</f>
        <v/>
      </c>
      <c r="I42" s="105"/>
      <c r="J42" s="105"/>
      <c r="K42" s="31">
        <v>1</v>
      </c>
      <c r="L42" s="30" t="s">
        <v>11</v>
      </c>
      <c r="M42" s="53">
        <v>6</v>
      </c>
    </row>
  </sheetData>
  <mergeCells count="61">
    <mergeCell ref="C36:E36"/>
    <mergeCell ref="H36:J36"/>
    <mergeCell ref="C41:E41"/>
    <mergeCell ref="H41:J41"/>
    <mergeCell ref="C42:E42"/>
    <mergeCell ref="H42:J42"/>
    <mergeCell ref="C37:E37"/>
    <mergeCell ref="H37:J37"/>
    <mergeCell ref="B39:K39"/>
    <mergeCell ref="C40:E40"/>
    <mergeCell ref="H40:J40"/>
    <mergeCell ref="C32:E32"/>
    <mergeCell ref="H32:J32"/>
    <mergeCell ref="B34:K34"/>
    <mergeCell ref="C35:E35"/>
    <mergeCell ref="H35:J35"/>
    <mergeCell ref="H27:J27"/>
    <mergeCell ref="C30:E30"/>
    <mergeCell ref="H30:J30"/>
    <mergeCell ref="C31:E31"/>
    <mergeCell ref="H31:J31"/>
    <mergeCell ref="L14:L15"/>
    <mergeCell ref="N14:N15"/>
    <mergeCell ref="B19:K19"/>
    <mergeCell ref="H20:J20"/>
    <mergeCell ref="C21:E21"/>
    <mergeCell ref="H21:J21"/>
    <mergeCell ref="L10:L11"/>
    <mergeCell ref="N10:N11"/>
    <mergeCell ref="B12:B13"/>
    <mergeCell ref="C12:E13"/>
    <mergeCell ref="L12:L13"/>
    <mergeCell ref="N12:N13"/>
    <mergeCell ref="L4:L5"/>
    <mergeCell ref="N4:N5"/>
    <mergeCell ref="L6:L7"/>
    <mergeCell ref="N6:N7"/>
    <mergeCell ref="L8:L9"/>
    <mergeCell ref="N8:N9"/>
    <mergeCell ref="C3:E3"/>
    <mergeCell ref="B4:B5"/>
    <mergeCell ref="C4:E5"/>
    <mergeCell ref="B1:K1"/>
    <mergeCell ref="B6:B7"/>
    <mergeCell ref="C6:E7"/>
    <mergeCell ref="C22:E22"/>
    <mergeCell ref="H22:J22"/>
    <mergeCell ref="C26:E26"/>
    <mergeCell ref="B29:K29"/>
    <mergeCell ref="B8:B9"/>
    <mergeCell ref="C8:E9"/>
    <mergeCell ref="B14:B15"/>
    <mergeCell ref="C14:E15"/>
    <mergeCell ref="C20:E20"/>
    <mergeCell ref="B10:B11"/>
    <mergeCell ref="C10:E11"/>
    <mergeCell ref="B24:K24"/>
    <mergeCell ref="C25:E25"/>
    <mergeCell ref="H25:J25"/>
    <mergeCell ref="H26:J26"/>
    <mergeCell ref="C27:E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sqref="A1:XFD1048576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36" customHeight="1" x14ac:dyDescent="0.25">
      <c r="B1" s="92" t="s">
        <v>29</v>
      </c>
      <c r="C1" s="92"/>
      <c r="D1" s="92"/>
      <c r="E1" s="92"/>
      <c r="F1" s="92"/>
      <c r="G1" s="92"/>
      <c r="H1" s="92"/>
      <c r="I1" s="92"/>
      <c r="J1" s="92"/>
      <c r="K1" s="92"/>
      <c r="L1" t="s">
        <v>13</v>
      </c>
      <c r="M1" t="s">
        <v>34</v>
      </c>
      <c r="N1" s="34">
        <v>46046</v>
      </c>
    </row>
    <row r="2" spans="2:14" ht="9" customHeight="1" thickBot="1" x14ac:dyDescent="0.3">
      <c r="M2"/>
    </row>
    <row r="3" spans="2:14" ht="30" customHeight="1" thickBot="1" x14ac:dyDescent="0.3">
      <c r="B3" s="54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84">
        <v>1</v>
      </c>
      <c r="C4" s="112"/>
      <c r="D4" s="113"/>
      <c r="E4" s="114"/>
      <c r="F4" s="9" t="s">
        <v>7</v>
      </c>
      <c r="G4" s="5" t="str">
        <f ca="1">INDIRECT(ADDRESS(27,6))&amp;":"&amp;INDIRECT(ADDRESS(27,7))</f>
        <v>:</v>
      </c>
      <c r="H4" s="5" t="str">
        <f ca="1">INDIRECT(ADDRESS(31,7))&amp;":"&amp;INDIRECT(ADDRESS(31,6))</f>
        <v>:</v>
      </c>
      <c r="I4" s="5" t="str">
        <f ca="1">INDIRECT(ADDRESS(36,6))&amp;":"&amp;INDIRECT(ADDRESS(36,7))</f>
        <v>:</v>
      </c>
      <c r="J4" s="5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99" t="str">
        <f ca="1">IF(COUNT(F5:K5)=0,"",COUNTIF(F5:K5,"&gt;0")+0.5*COUNTIF(F5:K5,0))</f>
        <v/>
      </c>
      <c r="M4" s="22"/>
      <c r="N4" s="108"/>
    </row>
    <row r="5" spans="2:14" ht="24" customHeight="1" x14ac:dyDescent="0.25">
      <c r="B5" s="66"/>
      <c r="C5" s="67"/>
      <c r="D5" s="68"/>
      <c r="E5" s="69"/>
      <c r="F5" s="13" t="s">
        <v>7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93"/>
      <c r="M5" s="16" t="str">
        <f ca="1">IF(COUNT(F5:K5)=0,"",SUM(F5:K5))</f>
        <v/>
      </c>
      <c r="N5" s="102"/>
    </row>
    <row r="6" spans="2:14" ht="24" customHeight="1" x14ac:dyDescent="0.25">
      <c r="B6" s="65">
        <v>2</v>
      </c>
      <c r="C6" s="67"/>
      <c r="D6" s="68"/>
      <c r="E6" s="69"/>
      <c r="F6" s="11" t="str">
        <f ca="1">INDIRECT(ADDRESS(27,7))&amp;":"&amp;INDIRECT(ADDRESS(27,6))</f>
        <v>:</v>
      </c>
      <c r="G6" s="7" t="s">
        <v>7</v>
      </c>
      <c r="H6" s="6" t="str">
        <f ca="1">INDIRECT(ADDRESS(37,6))&amp;":"&amp;INDIRECT(ADDRESS(37,7))</f>
        <v>:</v>
      </c>
      <c r="I6" s="6" t="str">
        <f ca="1">INDIRECT(ADDRESS(41,7))&amp;":"&amp;INDIRECT(ADDRESS(41,6))</f>
        <v>:</v>
      </c>
      <c r="J6" s="6" t="str">
        <f ca="1">INDIRECT(ADDRESS(21,6))&amp;":"&amp;INDIRECT(ADDRESS(21,7))</f>
        <v>:</v>
      </c>
      <c r="K6" s="10" t="str">
        <f ca="1">INDIRECT(ADDRESS(30,6))&amp;":"&amp;INDIRECT(ADDRESS(30,7))</f>
        <v>:</v>
      </c>
      <c r="L6" s="93" t="str">
        <f ca="1">IF(COUNT(F7:K7)=0,"",COUNTIF(F7:K7,"&gt;0")+0.5*COUNTIF(F7:K7,0))</f>
        <v/>
      </c>
      <c r="M6" s="16"/>
      <c r="N6" s="101"/>
    </row>
    <row r="7" spans="2:14" ht="24" customHeight="1" x14ac:dyDescent="0.25">
      <c r="B7" s="66"/>
      <c r="C7" s="67"/>
      <c r="D7" s="68"/>
      <c r="E7" s="69"/>
      <c r="F7" s="21" t="str">
        <f ca="1">IF(LEN(INDIRECT(ADDRESS(ROW()-1, COLUMN())))=1,"",INDIRECT(ADDRESS(27,7))-INDIRECT(ADDRESS(27,6)))</f>
        <v/>
      </c>
      <c r="G7" s="14" t="s">
        <v>7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93"/>
      <c r="M7" s="16" t="str">
        <f ca="1">IF(COUNT(F7:K7)=0,"",SUM(F7:K7))</f>
        <v/>
      </c>
      <c r="N7" s="102"/>
    </row>
    <row r="8" spans="2:14" ht="24" customHeight="1" x14ac:dyDescent="0.25">
      <c r="B8" s="65">
        <v>3</v>
      </c>
      <c r="C8" s="67"/>
      <c r="D8" s="68"/>
      <c r="E8" s="69"/>
      <c r="F8" s="11" t="str">
        <f ca="1">INDIRECT(ADDRESS(31,6))&amp;":"&amp;INDIRECT(ADDRESS(31,7))</f>
        <v>:</v>
      </c>
      <c r="G8" s="6" t="str">
        <f ca="1">INDIRECT(ADDRESS(37,7))&amp;":"&amp;INDIRECT(ADDRESS(37,6))</f>
        <v>:</v>
      </c>
      <c r="H8" s="7" t="s">
        <v>7</v>
      </c>
      <c r="I8" s="6" t="str">
        <f ca="1">INDIRECT(ADDRESS(22,6))&amp;":"&amp;INDIRECT(ADDRESS(22,7))</f>
        <v>:</v>
      </c>
      <c r="J8" s="6" t="str">
        <f ca="1">INDIRECT(ADDRESS(26,7))&amp;":"&amp;INDIRECT(ADDRESS(26,6))</f>
        <v>:</v>
      </c>
      <c r="K8" s="10" t="str">
        <f ca="1">INDIRECT(ADDRESS(40,6))&amp;":"&amp;INDIRECT(ADDRESS(40,7))</f>
        <v>:</v>
      </c>
      <c r="L8" s="93" t="str">
        <f ca="1">IF(COUNT(F9:K9)=0,"",COUNTIF(F9:K9,"&gt;0")+0.5*COUNTIF(F9:K9,0))</f>
        <v/>
      </c>
      <c r="M8" s="16"/>
      <c r="N8" s="101"/>
    </row>
    <row r="9" spans="2:14" ht="24" customHeight="1" x14ac:dyDescent="0.25">
      <c r="B9" s="66"/>
      <c r="C9" s="67"/>
      <c r="D9" s="68"/>
      <c r="E9" s="69"/>
      <c r="F9" s="21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7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93"/>
      <c r="M9" s="16" t="str">
        <f ca="1">IF(COUNT(F9:K9)=0,"",SUM(F9:K9))</f>
        <v/>
      </c>
      <c r="N9" s="102"/>
    </row>
    <row r="10" spans="2:14" ht="24" customHeight="1" x14ac:dyDescent="0.25">
      <c r="B10" s="65">
        <v>4</v>
      </c>
      <c r="C10" s="67"/>
      <c r="D10" s="68"/>
      <c r="E10" s="69"/>
      <c r="F10" s="11" t="str">
        <f ca="1">INDIRECT(ADDRESS(36,7))&amp;":"&amp;INDIRECT(ADDRESS(36,6))</f>
        <v>:</v>
      </c>
      <c r="G10" s="6" t="str">
        <f ca="1">INDIRECT(ADDRESS(41,6))&amp;":"&amp;INDIRECT(ADDRESS(41,7))</f>
        <v>:</v>
      </c>
      <c r="H10" s="6" t="str">
        <f ca="1">INDIRECT(ADDRESS(22,7))&amp;":"&amp;INDIRECT(ADDRESS(22,6))</f>
        <v>:</v>
      </c>
      <c r="I10" s="7" t="s">
        <v>7</v>
      </c>
      <c r="J10" s="6" t="str">
        <f ca="1">INDIRECT(ADDRESS(32,6))&amp;":"&amp;INDIRECT(ADDRESS(32,7))</f>
        <v>:</v>
      </c>
      <c r="K10" s="10" t="str">
        <f ca="1">INDIRECT(ADDRESS(25,7))&amp;":"&amp;INDIRECT(ADDRESS(25,6))</f>
        <v>:</v>
      </c>
      <c r="L10" s="93" t="str">
        <f ca="1">IF(COUNT(F11:K11)=0,"",COUNTIF(F11:K11,"&gt;0")+0.5*COUNTIF(F11:K11,0))</f>
        <v/>
      </c>
      <c r="M10" s="16"/>
      <c r="N10" s="101"/>
    </row>
    <row r="11" spans="2:14" ht="24" customHeight="1" x14ac:dyDescent="0.25">
      <c r="B11" s="66"/>
      <c r="C11" s="67"/>
      <c r="D11" s="68"/>
      <c r="E11" s="69"/>
      <c r="F11" s="21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7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93"/>
      <c r="M11" s="16" t="str">
        <f ca="1">IF(COUNT(F11:K11)=0,"",SUM(F11:K11))</f>
        <v/>
      </c>
      <c r="N11" s="102"/>
    </row>
    <row r="12" spans="2:14" ht="24" customHeight="1" x14ac:dyDescent="0.25">
      <c r="B12" s="65">
        <v>5</v>
      </c>
      <c r="C12" s="67"/>
      <c r="D12" s="68"/>
      <c r="E12" s="69"/>
      <c r="F12" s="11" t="str">
        <f ca="1">INDIRECT(ADDRESS(42,6))&amp;":"&amp;INDIRECT(ADDRESS(42,7))</f>
        <v>:</v>
      </c>
      <c r="G12" s="6" t="str">
        <f ca="1">INDIRECT(ADDRESS(21,7))&amp;":"&amp;INDIRECT(ADDRESS(21,6))</f>
        <v>:</v>
      </c>
      <c r="H12" s="6" t="str">
        <f ca="1">INDIRECT(ADDRESS(26,6))&amp;":"&amp;INDIRECT(ADDRESS(26,7))</f>
        <v>:</v>
      </c>
      <c r="I12" s="6" t="str">
        <f ca="1">INDIRECT(ADDRESS(32,7))&amp;":"&amp;INDIRECT(ADDRESS(32,6))</f>
        <v>:</v>
      </c>
      <c r="J12" s="7" t="s">
        <v>7</v>
      </c>
      <c r="K12" s="10" t="str">
        <f ca="1">INDIRECT(ADDRESS(35,7))&amp;":"&amp;INDIRECT(ADDRESS(35,6))</f>
        <v>:</v>
      </c>
      <c r="L12" s="93" t="str">
        <f ca="1">IF(COUNT(F13:K13)=0,"",COUNTIF(F13:K13,"&gt;0")+0.5*COUNTIF(F13:K13,0))</f>
        <v/>
      </c>
      <c r="M12" s="16"/>
      <c r="N12" s="101"/>
    </row>
    <row r="13" spans="2:14" ht="24" customHeight="1" x14ac:dyDescent="0.25">
      <c r="B13" s="66"/>
      <c r="C13" s="67"/>
      <c r="D13" s="68"/>
      <c r="E13" s="69"/>
      <c r="F13" s="21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7</v>
      </c>
      <c r="K13" s="17" t="str">
        <f ca="1">IF(LEN(INDIRECT(ADDRESS(ROW()-1, COLUMN())))=1,"",INDIRECT(ADDRESS(35,7))-INDIRECT(ADDRESS(35,6)))</f>
        <v/>
      </c>
      <c r="L13" s="93"/>
      <c r="M13" s="16" t="str">
        <f ca="1">IF(COUNT(F13:K13)=0,"",SUM(F13:K13))</f>
        <v/>
      </c>
      <c r="N13" s="102"/>
    </row>
    <row r="14" spans="2:14" ht="24" customHeight="1" x14ac:dyDescent="0.25">
      <c r="B14" s="65">
        <v>6</v>
      </c>
      <c r="C14" s="67"/>
      <c r="D14" s="68"/>
      <c r="E14" s="69"/>
      <c r="F14" s="11" t="str">
        <f ca="1">INDIRECT(ADDRESS(20,7))&amp;":"&amp;INDIRECT(ADDRESS(20,6))</f>
        <v>:</v>
      </c>
      <c r="G14" s="6" t="str">
        <f ca="1">INDIRECT(ADDRESS(30,7))&amp;":"&amp;INDIRECT(ADDRESS(30,6))</f>
        <v>:</v>
      </c>
      <c r="H14" s="6" t="str">
        <f ca="1">INDIRECT(ADDRESS(40,7))&amp;":"&amp;INDIRECT(ADDRESS(40,6))</f>
        <v>:</v>
      </c>
      <c r="I14" s="6" t="str">
        <f ca="1">INDIRECT(ADDRESS(25,6))&amp;":"&amp;INDIRECT(ADDRESS(25,7))</f>
        <v>:</v>
      </c>
      <c r="J14" s="6" t="str">
        <f ca="1">INDIRECT(ADDRESS(35,6))&amp;":"&amp;INDIRECT(ADDRESS(35,7))</f>
        <v>:</v>
      </c>
      <c r="K14" s="12" t="s">
        <v>7</v>
      </c>
      <c r="L14" s="93" t="str">
        <f ca="1">IF(COUNT(F15:K15)=0,"",COUNTIF(F15:K15,"&gt;0")+0.5*COUNTIF(F15:K15,0))</f>
        <v/>
      </c>
      <c r="M14" s="16"/>
      <c r="N14" s="101"/>
    </row>
    <row r="15" spans="2:14" ht="24" customHeight="1" thickBot="1" x14ac:dyDescent="0.3">
      <c r="B15" s="71"/>
      <c r="C15" s="72"/>
      <c r="D15" s="73"/>
      <c r="E15" s="74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7</v>
      </c>
      <c r="L15" s="103"/>
      <c r="M15" s="18" t="str">
        <f ca="1">IF(COUNT(F15:K15)=0,"",SUM(F15:K15))</f>
        <v/>
      </c>
      <c r="N15" s="104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ht="30" customHeight="1" thickBot="1" x14ac:dyDescent="0.3">
      <c r="B19" s="62" t="s">
        <v>4</v>
      </c>
      <c r="C19" s="62"/>
      <c r="D19" s="62"/>
      <c r="E19" s="62"/>
      <c r="F19" s="62"/>
      <c r="G19" s="62"/>
      <c r="H19" s="62"/>
      <c r="I19" s="62"/>
      <c r="J19" s="62"/>
      <c r="K19" s="62"/>
      <c r="M19"/>
    </row>
    <row r="20" spans="1:13" s="27" customFormat="1" ht="30" customHeight="1" thickBot="1" x14ac:dyDescent="0.4">
      <c r="A20" s="26"/>
      <c r="B20" s="31">
        <v>1</v>
      </c>
      <c r="C20" s="105" t="str">
        <f ca="1">IF(ISBLANK(INDIRECT(ADDRESS(B20*2+2,3))),"",INDIRECT(ADDRESS(B20*2+2,3)))</f>
        <v/>
      </c>
      <c r="D20" s="105"/>
      <c r="E20" s="106"/>
      <c r="F20" s="28"/>
      <c r="G20" s="29"/>
      <c r="H20" s="107" t="str">
        <f ca="1">IF(ISBLANK(INDIRECT(ADDRESS(K20*2+2,3))),"",INDIRECT(ADDRESS(K20*2+2,3)))</f>
        <v/>
      </c>
      <c r="I20" s="105"/>
      <c r="J20" s="105"/>
      <c r="K20" s="31">
        <v>6</v>
      </c>
      <c r="L20" s="30" t="s">
        <v>11</v>
      </c>
      <c r="M20" s="53"/>
    </row>
    <row r="21" spans="1:13" s="27" customFormat="1" ht="30" customHeight="1" thickBot="1" x14ac:dyDescent="0.4">
      <c r="A21" s="26"/>
      <c r="B21" s="31">
        <v>2</v>
      </c>
      <c r="C21" s="105" t="str">
        <f ca="1">IF(ISBLANK(INDIRECT(ADDRESS(B21*2+2,3))),"",INDIRECT(ADDRESS(B21*2+2,3)))</f>
        <v/>
      </c>
      <c r="D21" s="105"/>
      <c r="E21" s="106"/>
      <c r="F21" s="28"/>
      <c r="G21" s="29"/>
      <c r="H21" s="107" t="str">
        <f ca="1">IF(ISBLANK(INDIRECT(ADDRESS(K21*2+2,3))),"",INDIRECT(ADDRESS(K21*2+2,3)))</f>
        <v/>
      </c>
      <c r="I21" s="105"/>
      <c r="J21" s="105"/>
      <c r="K21" s="31">
        <v>5</v>
      </c>
      <c r="L21" s="30" t="s">
        <v>11</v>
      </c>
      <c r="M21" s="53"/>
    </row>
    <row r="22" spans="1:13" s="27" customFormat="1" ht="30" customHeight="1" thickBot="1" x14ac:dyDescent="0.4">
      <c r="A22" s="26"/>
      <c r="B22" s="31">
        <v>3</v>
      </c>
      <c r="C22" s="105" t="str">
        <f ca="1">IF(ISBLANK(INDIRECT(ADDRESS(B22*2+2,3))),"",INDIRECT(ADDRESS(B22*2+2,3)))</f>
        <v/>
      </c>
      <c r="D22" s="105"/>
      <c r="E22" s="106"/>
      <c r="F22" s="28"/>
      <c r="G22" s="29"/>
      <c r="H22" s="107" t="str">
        <f ca="1">IF(ISBLANK(INDIRECT(ADDRESS(K22*2+2,3))),"",INDIRECT(ADDRESS(K22*2+2,3)))</f>
        <v/>
      </c>
      <c r="I22" s="105"/>
      <c r="J22" s="105"/>
      <c r="K22" s="31">
        <v>4</v>
      </c>
      <c r="L22" s="30" t="s">
        <v>11</v>
      </c>
      <c r="M22" s="53"/>
    </row>
    <row r="23" spans="1:13" s="27" customFormat="1" ht="30" customHeight="1" x14ac:dyDescent="0.35">
      <c r="A23" s="26"/>
      <c r="M23" s="32"/>
    </row>
    <row r="24" spans="1:13" s="27" customFormat="1" ht="30" customHeight="1" thickBot="1" x14ac:dyDescent="0.4">
      <c r="A24" s="26"/>
      <c r="B24" s="62" t="s">
        <v>5</v>
      </c>
      <c r="C24" s="62"/>
      <c r="D24" s="62"/>
      <c r="E24" s="62"/>
      <c r="F24" s="62"/>
      <c r="G24" s="62"/>
      <c r="H24" s="62"/>
      <c r="I24" s="62"/>
      <c r="J24" s="62"/>
      <c r="K24" s="62"/>
      <c r="M24" s="32"/>
    </row>
    <row r="25" spans="1:13" s="27" customFormat="1" ht="30" customHeight="1" thickBot="1" x14ac:dyDescent="0.4">
      <c r="A25" s="26"/>
      <c r="B25" s="31">
        <v>6</v>
      </c>
      <c r="C25" s="105" t="str">
        <f ca="1">IF(ISBLANK(INDIRECT(ADDRESS(B25*2+2,3))),"",INDIRECT(ADDRESS(B25*2+2,3)))</f>
        <v/>
      </c>
      <c r="D25" s="105"/>
      <c r="E25" s="106"/>
      <c r="F25" s="28"/>
      <c r="G25" s="29"/>
      <c r="H25" s="107" t="str">
        <f ca="1">IF(ISBLANK(INDIRECT(ADDRESS(K25*2+2,3))),"",INDIRECT(ADDRESS(K25*2+2,3)))</f>
        <v/>
      </c>
      <c r="I25" s="105"/>
      <c r="J25" s="105"/>
      <c r="K25" s="31">
        <v>4</v>
      </c>
      <c r="L25" s="30" t="s">
        <v>11</v>
      </c>
      <c r="M25" s="53"/>
    </row>
    <row r="26" spans="1:13" s="27" customFormat="1" ht="30" customHeight="1" thickBot="1" x14ac:dyDescent="0.4">
      <c r="A26" s="26"/>
      <c r="B26" s="31">
        <v>5</v>
      </c>
      <c r="C26" s="105" t="str">
        <f ca="1">IF(ISBLANK(INDIRECT(ADDRESS(B26*2+2,3))),"",INDIRECT(ADDRESS(B26*2+2,3)))</f>
        <v/>
      </c>
      <c r="D26" s="105"/>
      <c r="E26" s="106"/>
      <c r="F26" s="28"/>
      <c r="G26" s="29"/>
      <c r="H26" s="107" t="str">
        <f ca="1">IF(ISBLANK(INDIRECT(ADDRESS(K26*2+2,3))),"",INDIRECT(ADDRESS(K26*2+2,3)))</f>
        <v/>
      </c>
      <c r="I26" s="105"/>
      <c r="J26" s="105"/>
      <c r="K26" s="31">
        <v>3</v>
      </c>
      <c r="L26" s="30" t="s">
        <v>11</v>
      </c>
      <c r="M26" s="53"/>
    </row>
    <row r="27" spans="1:13" s="27" customFormat="1" ht="30" customHeight="1" thickBot="1" x14ac:dyDescent="0.4">
      <c r="A27" s="26"/>
      <c r="B27" s="31">
        <v>1</v>
      </c>
      <c r="C27" s="105" t="str">
        <f ca="1">IF(ISBLANK(INDIRECT(ADDRESS(B27*2+2,3))),"",INDIRECT(ADDRESS(B27*2+2,3)))</f>
        <v/>
      </c>
      <c r="D27" s="105"/>
      <c r="E27" s="106"/>
      <c r="F27" s="28"/>
      <c r="G27" s="29"/>
      <c r="H27" s="107" t="str">
        <f ca="1">IF(ISBLANK(INDIRECT(ADDRESS(K27*2+2,3))),"",INDIRECT(ADDRESS(K27*2+2,3)))</f>
        <v/>
      </c>
      <c r="I27" s="105"/>
      <c r="J27" s="105"/>
      <c r="K27" s="31">
        <v>2</v>
      </c>
      <c r="L27" s="30" t="s">
        <v>11</v>
      </c>
      <c r="M27" s="53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M29" s="32"/>
    </row>
    <row r="30" spans="1:13" s="27" customFormat="1" ht="30" customHeight="1" thickBot="1" x14ac:dyDescent="0.4">
      <c r="A30" s="26"/>
      <c r="B30" s="31">
        <v>2</v>
      </c>
      <c r="C30" s="105" t="str">
        <f ca="1">IF(ISBLANK(INDIRECT(ADDRESS(B30*2+2,3))),"",INDIRECT(ADDRESS(B30*2+2,3)))</f>
        <v/>
      </c>
      <c r="D30" s="105"/>
      <c r="E30" s="106"/>
      <c r="F30" s="28"/>
      <c r="G30" s="29"/>
      <c r="H30" s="107" t="str">
        <f ca="1">IF(ISBLANK(INDIRECT(ADDRESS(K30*2+2,3))),"",INDIRECT(ADDRESS(K30*2+2,3)))</f>
        <v/>
      </c>
      <c r="I30" s="105"/>
      <c r="J30" s="105"/>
      <c r="K30" s="31">
        <v>6</v>
      </c>
      <c r="L30" s="30" t="s">
        <v>11</v>
      </c>
      <c r="M30" s="53"/>
    </row>
    <row r="31" spans="1:13" s="27" customFormat="1" ht="30" customHeight="1" thickBot="1" x14ac:dyDescent="0.4">
      <c r="A31" s="26"/>
      <c r="B31" s="31">
        <v>3</v>
      </c>
      <c r="C31" s="105" t="str">
        <f ca="1">IF(ISBLANK(INDIRECT(ADDRESS(B31*2+2,3))),"",INDIRECT(ADDRESS(B31*2+2,3)))</f>
        <v/>
      </c>
      <c r="D31" s="105"/>
      <c r="E31" s="106"/>
      <c r="F31" s="28"/>
      <c r="G31" s="29"/>
      <c r="H31" s="107" t="str">
        <f ca="1">IF(ISBLANK(INDIRECT(ADDRESS(K31*2+2,3))),"",INDIRECT(ADDRESS(K31*2+2,3)))</f>
        <v/>
      </c>
      <c r="I31" s="105"/>
      <c r="J31" s="105"/>
      <c r="K31" s="31">
        <v>1</v>
      </c>
      <c r="L31" s="30" t="s">
        <v>11</v>
      </c>
      <c r="M31" s="53"/>
    </row>
    <row r="32" spans="1:13" s="27" customFormat="1" ht="30" customHeight="1" thickBot="1" x14ac:dyDescent="0.4">
      <c r="A32" s="26"/>
      <c r="B32" s="31">
        <v>4</v>
      </c>
      <c r="C32" s="105" t="str">
        <f ca="1">IF(ISBLANK(INDIRECT(ADDRESS(B32*2+2,3))),"",INDIRECT(ADDRESS(B32*2+2,3)))</f>
        <v/>
      </c>
      <c r="D32" s="105"/>
      <c r="E32" s="106"/>
      <c r="F32" s="28"/>
      <c r="G32" s="29"/>
      <c r="H32" s="107" t="str">
        <f ca="1">IF(ISBLANK(INDIRECT(ADDRESS(K32*2+2,3))),"",INDIRECT(ADDRESS(K32*2+2,3)))</f>
        <v/>
      </c>
      <c r="I32" s="105"/>
      <c r="J32" s="105"/>
      <c r="K32" s="31">
        <v>5</v>
      </c>
      <c r="L32" s="30" t="s">
        <v>11</v>
      </c>
      <c r="M32" s="53"/>
    </row>
    <row r="33" spans="1:13" s="27" customFormat="1" ht="30" customHeight="1" x14ac:dyDescent="0.35">
      <c r="A33" s="26"/>
      <c r="M33" s="32"/>
    </row>
    <row r="34" spans="1:13" s="27" customFormat="1" ht="30" customHeight="1" thickBot="1" x14ac:dyDescent="0.4">
      <c r="A34" s="26"/>
      <c r="B34" s="62" t="s">
        <v>8</v>
      </c>
      <c r="C34" s="62"/>
      <c r="D34" s="62"/>
      <c r="E34" s="62"/>
      <c r="F34" s="62"/>
      <c r="G34" s="62"/>
      <c r="H34" s="62"/>
      <c r="I34" s="62"/>
      <c r="J34" s="62"/>
      <c r="K34" s="62"/>
      <c r="M34" s="32"/>
    </row>
    <row r="35" spans="1:13" s="27" customFormat="1" ht="30" customHeight="1" thickBot="1" x14ac:dyDescent="0.4">
      <c r="A35" s="26"/>
      <c r="B35" s="31">
        <v>6</v>
      </c>
      <c r="C35" s="105" t="str">
        <f ca="1">IF(ISBLANK(INDIRECT(ADDRESS(B35*2+2,3))),"",INDIRECT(ADDRESS(B35*2+2,3)))</f>
        <v/>
      </c>
      <c r="D35" s="105"/>
      <c r="E35" s="106"/>
      <c r="F35" s="28"/>
      <c r="G35" s="29"/>
      <c r="H35" s="107" t="str">
        <f ca="1">IF(ISBLANK(INDIRECT(ADDRESS(K35*2+2,3))),"",INDIRECT(ADDRESS(K35*2+2,3)))</f>
        <v/>
      </c>
      <c r="I35" s="105"/>
      <c r="J35" s="105"/>
      <c r="K35" s="31">
        <v>5</v>
      </c>
      <c r="L35" s="30" t="s">
        <v>11</v>
      </c>
      <c r="M35" s="53"/>
    </row>
    <row r="36" spans="1:13" s="27" customFormat="1" ht="30" customHeight="1" thickBot="1" x14ac:dyDescent="0.4">
      <c r="A36" s="26"/>
      <c r="B36" s="31">
        <v>1</v>
      </c>
      <c r="C36" s="105" t="str">
        <f ca="1">IF(ISBLANK(INDIRECT(ADDRESS(B36*2+2,3))),"",INDIRECT(ADDRESS(B36*2+2,3)))</f>
        <v/>
      </c>
      <c r="D36" s="105"/>
      <c r="E36" s="106"/>
      <c r="F36" s="28"/>
      <c r="G36" s="29"/>
      <c r="H36" s="107" t="str">
        <f ca="1">IF(ISBLANK(INDIRECT(ADDRESS(K36*2+2,3))),"",INDIRECT(ADDRESS(K36*2+2,3)))</f>
        <v/>
      </c>
      <c r="I36" s="105"/>
      <c r="J36" s="105"/>
      <c r="K36" s="31">
        <v>4</v>
      </c>
      <c r="L36" s="30" t="s">
        <v>11</v>
      </c>
      <c r="M36" s="53"/>
    </row>
    <row r="37" spans="1:13" s="27" customFormat="1" ht="30" customHeight="1" thickBot="1" x14ac:dyDescent="0.4">
      <c r="A37" s="26"/>
      <c r="B37" s="31">
        <v>2</v>
      </c>
      <c r="C37" s="105" t="str">
        <f ca="1">IF(ISBLANK(INDIRECT(ADDRESS(B37*2+2,3))),"",INDIRECT(ADDRESS(B37*2+2,3)))</f>
        <v/>
      </c>
      <c r="D37" s="105"/>
      <c r="E37" s="106"/>
      <c r="F37" s="28"/>
      <c r="G37" s="29"/>
      <c r="H37" s="107" t="str">
        <f ca="1">IF(ISBLANK(INDIRECT(ADDRESS(K37*2+2,3))),"",INDIRECT(ADDRESS(K37*2+2,3)))</f>
        <v/>
      </c>
      <c r="I37" s="105"/>
      <c r="J37" s="105"/>
      <c r="K37" s="31">
        <v>3</v>
      </c>
      <c r="L37" s="30" t="s">
        <v>11</v>
      </c>
      <c r="M37" s="53"/>
    </row>
    <row r="38" spans="1:13" s="27" customFormat="1" ht="30" customHeight="1" x14ac:dyDescent="0.35">
      <c r="A38" s="26"/>
      <c r="M38" s="32"/>
    </row>
    <row r="39" spans="1:13" s="27" customFormat="1" ht="30" customHeight="1" thickBot="1" x14ac:dyDescent="0.4">
      <c r="A39" s="26"/>
      <c r="B39" s="62" t="s">
        <v>9</v>
      </c>
      <c r="C39" s="62"/>
      <c r="D39" s="62"/>
      <c r="E39" s="62"/>
      <c r="F39" s="62"/>
      <c r="G39" s="62"/>
      <c r="H39" s="62"/>
      <c r="I39" s="62"/>
      <c r="J39" s="62"/>
      <c r="K39" s="62"/>
      <c r="M39" s="32"/>
    </row>
    <row r="40" spans="1:13" s="27" customFormat="1" ht="30" customHeight="1" thickBot="1" x14ac:dyDescent="0.4">
      <c r="A40" s="26"/>
      <c r="B40" s="31">
        <v>3</v>
      </c>
      <c r="C40" s="105" t="str">
        <f ca="1">IF(ISBLANK(INDIRECT(ADDRESS(B40*2+2,3))),"",INDIRECT(ADDRESS(B40*2+2,3)))</f>
        <v/>
      </c>
      <c r="D40" s="105"/>
      <c r="E40" s="106"/>
      <c r="F40" s="28"/>
      <c r="G40" s="29"/>
      <c r="H40" s="107" t="str">
        <f ca="1">IF(ISBLANK(INDIRECT(ADDRESS(K40*2+2,3))),"",INDIRECT(ADDRESS(K40*2+2,3)))</f>
        <v/>
      </c>
      <c r="I40" s="105"/>
      <c r="J40" s="105"/>
      <c r="K40" s="31">
        <v>6</v>
      </c>
      <c r="L40" s="30" t="s">
        <v>11</v>
      </c>
      <c r="M40" s="53">
        <v>4</v>
      </c>
    </row>
    <row r="41" spans="1:13" s="27" customFormat="1" ht="30" customHeight="1" thickBot="1" x14ac:dyDescent="0.4">
      <c r="A41" s="26"/>
      <c r="B41" s="31">
        <v>4</v>
      </c>
      <c r="C41" s="105" t="str">
        <f ca="1">IF(ISBLANK(INDIRECT(ADDRESS(B41*2+2,3))),"",INDIRECT(ADDRESS(B41*2+2,3)))</f>
        <v/>
      </c>
      <c r="D41" s="105"/>
      <c r="E41" s="106"/>
      <c r="F41" s="28"/>
      <c r="G41" s="29"/>
      <c r="H41" s="107" t="str">
        <f ca="1">IF(ISBLANK(INDIRECT(ADDRESS(K41*2+2,3))),"",INDIRECT(ADDRESS(K41*2+2,3)))</f>
        <v/>
      </c>
      <c r="I41" s="105"/>
      <c r="J41" s="105"/>
      <c r="K41" s="31">
        <v>2</v>
      </c>
      <c r="L41" s="30" t="s">
        <v>11</v>
      </c>
      <c r="M41" s="53">
        <v>5</v>
      </c>
    </row>
    <row r="42" spans="1:13" s="27" customFormat="1" ht="30" customHeight="1" thickBot="1" x14ac:dyDescent="0.4">
      <c r="A42" s="26"/>
      <c r="B42" s="31">
        <v>5</v>
      </c>
      <c r="C42" s="105" t="str">
        <f ca="1">IF(ISBLANK(INDIRECT(ADDRESS(B42*2+2,3))),"",INDIRECT(ADDRESS(B42*2+2,3)))</f>
        <v/>
      </c>
      <c r="D42" s="105"/>
      <c r="E42" s="106"/>
      <c r="F42" s="28"/>
      <c r="G42" s="29"/>
      <c r="H42" s="107" t="str">
        <f ca="1">IF(ISBLANK(INDIRECT(ADDRESS(K42*2+2,3))),"",INDIRECT(ADDRESS(K42*2+2,3)))</f>
        <v/>
      </c>
      <c r="I42" s="105"/>
      <c r="J42" s="105"/>
      <c r="K42" s="31">
        <v>1</v>
      </c>
      <c r="L42" s="30" t="s">
        <v>11</v>
      </c>
      <c r="M42" s="53">
        <v>6</v>
      </c>
    </row>
  </sheetData>
  <mergeCells count="61">
    <mergeCell ref="C41:E41"/>
    <mergeCell ref="H41:J41"/>
    <mergeCell ref="C42:E42"/>
    <mergeCell ref="H42:J42"/>
    <mergeCell ref="C37:E37"/>
    <mergeCell ref="H37:J37"/>
    <mergeCell ref="B39:K39"/>
    <mergeCell ref="C40:E40"/>
    <mergeCell ref="H40:J40"/>
    <mergeCell ref="C32:E32"/>
    <mergeCell ref="H32:J32"/>
    <mergeCell ref="B34:K34"/>
    <mergeCell ref="C36:E36"/>
    <mergeCell ref="H36:J36"/>
    <mergeCell ref="C35:E35"/>
    <mergeCell ref="H35:J35"/>
    <mergeCell ref="C20:E20"/>
    <mergeCell ref="H20:J20"/>
    <mergeCell ref="C21:E21"/>
    <mergeCell ref="H21:J21"/>
    <mergeCell ref="B24:K24"/>
    <mergeCell ref="N10:N11"/>
    <mergeCell ref="L12:L13"/>
    <mergeCell ref="N12:N13"/>
    <mergeCell ref="B14:B15"/>
    <mergeCell ref="C14:E15"/>
    <mergeCell ref="L14:L15"/>
    <mergeCell ref="N14:N15"/>
    <mergeCell ref="B10:B11"/>
    <mergeCell ref="C10:E11"/>
    <mergeCell ref="B12:B13"/>
    <mergeCell ref="C12:E13"/>
    <mergeCell ref="L10:L11"/>
    <mergeCell ref="N4:N5"/>
    <mergeCell ref="L6:L7"/>
    <mergeCell ref="N6:N7"/>
    <mergeCell ref="L8:L9"/>
    <mergeCell ref="N8:N9"/>
    <mergeCell ref="C31:E31"/>
    <mergeCell ref="H31:J31"/>
    <mergeCell ref="C22:E22"/>
    <mergeCell ref="H22:J22"/>
    <mergeCell ref="C26:E26"/>
    <mergeCell ref="H26:J26"/>
    <mergeCell ref="C27:E27"/>
    <mergeCell ref="H27:J27"/>
    <mergeCell ref="B29:K29"/>
    <mergeCell ref="C30:E30"/>
    <mergeCell ref="H30:J30"/>
    <mergeCell ref="C25:E25"/>
    <mergeCell ref="H25:J25"/>
    <mergeCell ref="B19:K19"/>
    <mergeCell ref="B6:B7"/>
    <mergeCell ref="C6:E7"/>
    <mergeCell ref="B8:B9"/>
    <mergeCell ref="C8:E9"/>
    <mergeCell ref="B1:K1"/>
    <mergeCell ref="C3:E3"/>
    <mergeCell ref="B4:B5"/>
    <mergeCell ref="C4:E5"/>
    <mergeCell ref="L4:L5"/>
  </mergeCells>
  <pageMargins left="0.25" right="0.25" top="0.75" bottom="0.75" header="0.3" footer="0.3"/>
  <pageSetup paperSize="9"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Q5" sqref="Q5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36" customHeight="1" x14ac:dyDescent="0.25">
      <c r="B1" s="92" t="s">
        <v>30</v>
      </c>
      <c r="C1" s="92"/>
      <c r="D1" s="92"/>
      <c r="E1" s="92"/>
      <c r="F1" s="92"/>
      <c r="G1" s="92"/>
      <c r="H1" s="92"/>
      <c r="I1" s="92"/>
      <c r="J1" s="92"/>
      <c r="K1" s="92"/>
      <c r="L1" t="s">
        <v>13</v>
      </c>
      <c r="M1" t="s">
        <v>33</v>
      </c>
      <c r="N1" s="34">
        <v>46046</v>
      </c>
    </row>
    <row r="2" spans="2:14" ht="9" customHeight="1" thickBot="1" x14ac:dyDescent="0.3">
      <c r="M2"/>
    </row>
    <row r="3" spans="2:14" ht="30" customHeight="1" thickBot="1" x14ac:dyDescent="0.3">
      <c r="B3" s="54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84">
        <v>1</v>
      </c>
      <c r="C4" s="112"/>
      <c r="D4" s="113"/>
      <c r="E4" s="114"/>
      <c r="F4" s="9" t="s">
        <v>7</v>
      </c>
      <c r="G4" s="5" t="str">
        <f ca="1">INDIRECT(ADDRESS(27,6))&amp;":"&amp;INDIRECT(ADDRESS(27,7))</f>
        <v>:</v>
      </c>
      <c r="H4" s="5" t="str">
        <f ca="1">INDIRECT(ADDRESS(31,7))&amp;":"&amp;INDIRECT(ADDRESS(31,6))</f>
        <v>:</v>
      </c>
      <c r="I4" s="5" t="str">
        <f ca="1">INDIRECT(ADDRESS(36,6))&amp;":"&amp;INDIRECT(ADDRESS(36,7))</f>
        <v>:</v>
      </c>
      <c r="J4" s="5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99" t="str">
        <f ca="1">IF(COUNT(F5:K5)=0,"",COUNTIF(F5:K5,"&gt;0")+0.5*COUNTIF(F5:K5,0))</f>
        <v/>
      </c>
      <c r="M4" s="22"/>
      <c r="N4" s="108"/>
    </row>
    <row r="5" spans="2:14" ht="24" customHeight="1" x14ac:dyDescent="0.25">
      <c r="B5" s="66"/>
      <c r="C5" s="67"/>
      <c r="D5" s="68"/>
      <c r="E5" s="69"/>
      <c r="F5" s="13" t="s">
        <v>7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93"/>
      <c r="M5" s="16" t="str">
        <f ca="1">IF(COUNT(F5:K5)=0,"",SUM(F5:K5))</f>
        <v/>
      </c>
      <c r="N5" s="102"/>
    </row>
    <row r="6" spans="2:14" ht="24" customHeight="1" x14ac:dyDescent="0.25">
      <c r="B6" s="65">
        <v>2</v>
      </c>
      <c r="C6" s="67"/>
      <c r="D6" s="68"/>
      <c r="E6" s="69"/>
      <c r="F6" s="11" t="str">
        <f ca="1">INDIRECT(ADDRESS(27,7))&amp;":"&amp;INDIRECT(ADDRESS(27,6))</f>
        <v>:</v>
      </c>
      <c r="G6" s="7" t="s">
        <v>7</v>
      </c>
      <c r="H6" s="6" t="str">
        <f ca="1">INDIRECT(ADDRESS(37,6))&amp;":"&amp;INDIRECT(ADDRESS(37,7))</f>
        <v>:</v>
      </c>
      <c r="I6" s="6" t="str">
        <f ca="1">INDIRECT(ADDRESS(41,7))&amp;":"&amp;INDIRECT(ADDRESS(41,6))</f>
        <v>:</v>
      </c>
      <c r="J6" s="6" t="str">
        <f ca="1">INDIRECT(ADDRESS(21,6))&amp;":"&amp;INDIRECT(ADDRESS(21,7))</f>
        <v>:</v>
      </c>
      <c r="K6" s="10" t="str">
        <f ca="1">INDIRECT(ADDRESS(30,6))&amp;":"&amp;INDIRECT(ADDRESS(30,7))</f>
        <v>:</v>
      </c>
      <c r="L6" s="93" t="str">
        <f ca="1">IF(COUNT(F7:K7)=0,"",COUNTIF(F7:K7,"&gt;0")+0.5*COUNTIF(F7:K7,0))</f>
        <v/>
      </c>
      <c r="M6" s="16"/>
      <c r="N6" s="101"/>
    </row>
    <row r="7" spans="2:14" ht="24" customHeight="1" x14ac:dyDescent="0.25">
      <c r="B7" s="66"/>
      <c r="C7" s="67"/>
      <c r="D7" s="68"/>
      <c r="E7" s="69"/>
      <c r="F7" s="21" t="str">
        <f ca="1">IF(LEN(INDIRECT(ADDRESS(ROW()-1, COLUMN())))=1,"",INDIRECT(ADDRESS(27,7))-INDIRECT(ADDRESS(27,6)))</f>
        <v/>
      </c>
      <c r="G7" s="14" t="s">
        <v>7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93"/>
      <c r="M7" s="16" t="str">
        <f ca="1">IF(COUNT(F7:K7)=0,"",SUM(F7:K7))</f>
        <v/>
      </c>
      <c r="N7" s="102"/>
    </row>
    <row r="8" spans="2:14" ht="24" customHeight="1" x14ac:dyDescent="0.25">
      <c r="B8" s="65">
        <v>3</v>
      </c>
      <c r="C8" s="67"/>
      <c r="D8" s="68"/>
      <c r="E8" s="69"/>
      <c r="F8" s="11" t="str">
        <f ca="1">INDIRECT(ADDRESS(31,6))&amp;":"&amp;INDIRECT(ADDRESS(31,7))</f>
        <v>:</v>
      </c>
      <c r="G8" s="6" t="str">
        <f ca="1">INDIRECT(ADDRESS(37,7))&amp;":"&amp;INDIRECT(ADDRESS(37,6))</f>
        <v>:</v>
      </c>
      <c r="H8" s="7" t="s">
        <v>7</v>
      </c>
      <c r="I8" s="6" t="str">
        <f ca="1">INDIRECT(ADDRESS(22,6))&amp;":"&amp;INDIRECT(ADDRESS(22,7))</f>
        <v>:</v>
      </c>
      <c r="J8" s="6" t="str">
        <f ca="1">INDIRECT(ADDRESS(26,7))&amp;":"&amp;INDIRECT(ADDRESS(26,6))</f>
        <v>:</v>
      </c>
      <c r="K8" s="10" t="str">
        <f ca="1">INDIRECT(ADDRESS(40,6))&amp;":"&amp;INDIRECT(ADDRESS(40,7))</f>
        <v>:</v>
      </c>
      <c r="L8" s="93" t="str">
        <f ca="1">IF(COUNT(F9:K9)=0,"",COUNTIF(F9:K9,"&gt;0")+0.5*COUNTIF(F9:K9,0))</f>
        <v/>
      </c>
      <c r="M8" s="16"/>
      <c r="N8" s="101"/>
    </row>
    <row r="9" spans="2:14" ht="24" customHeight="1" x14ac:dyDescent="0.25">
      <c r="B9" s="66"/>
      <c r="C9" s="67"/>
      <c r="D9" s="68"/>
      <c r="E9" s="69"/>
      <c r="F9" s="21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7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93"/>
      <c r="M9" s="16" t="str">
        <f ca="1">IF(COUNT(F9:K9)=0,"",SUM(F9:K9))</f>
        <v/>
      </c>
      <c r="N9" s="102"/>
    </row>
    <row r="10" spans="2:14" ht="24" customHeight="1" x14ac:dyDescent="0.25">
      <c r="B10" s="65">
        <v>4</v>
      </c>
      <c r="C10" s="67"/>
      <c r="D10" s="68"/>
      <c r="E10" s="69"/>
      <c r="F10" s="11" t="str">
        <f ca="1">INDIRECT(ADDRESS(36,7))&amp;":"&amp;INDIRECT(ADDRESS(36,6))</f>
        <v>:</v>
      </c>
      <c r="G10" s="6" t="str">
        <f ca="1">INDIRECT(ADDRESS(41,6))&amp;":"&amp;INDIRECT(ADDRESS(41,7))</f>
        <v>:</v>
      </c>
      <c r="H10" s="6" t="str">
        <f ca="1">INDIRECT(ADDRESS(22,7))&amp;":"&amp;INDIRECT(ADDRESS(22,6))</f>
        <v>:</v>
      </c>
      <c r="I10" s="7" t="s">
        <v>7</v>
      </c>
      <c r="J10" s="6" t="str">
        <f ca="1">INDIRECT(ADDRESS(32,6))&amp;":"&amp;INDIRECT(ADDRESS(32,7))</f>
        <v>:</v>
      </c>
      <c r="K10" s="10" t="str">
        <f ca="1">INDIRECT(ADDRESS(25,7))&amp;":"&amp;INDIRECT(ADDRESS(25,6))</f>
        <v>:</v>
      </c>
      <c r="L10" s="93" t="str">
        <f ca="1">IF(COUNT(F11:K11)=0,"",COUNTIF(F11:K11,"&gt;0")+0.5*COUNTIF(F11:K11,0))</f>
        <v/>
      </c>
      <c r="M10" s="16"/>
      <c r="N10" s="101"/>
    </row>
    <row r="11" spans="2:14" ht="24" customHeight="1" x14ac:dyDescent="0.25">
      <c r="B11" s="66"/>
      <c r="C11" s="67"/>
      <c r="D11" s="68"/>
      <c r="E11" s="69"/>
      <c r="F11" s="21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7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93"/>
      <c r="M11" s="16" t="str">
        <f ca="1">IF(COUNT(F11:K11)=0,"",SUM(F11:K11))</f>
        <v/>
      </c>
      <c r="N11" s="102"/>
    </row>
    <row r="12" spans="2:14" ht="24" customHeight="1" x14ac:dyDescent="0.25">
      <c r="B12" s="65">
        <v>5</v>
      </c>
      <c r="C12" s="67"/>
      <c r="D12" s="68"/>
      <c r="E12" s="69"/>
      <c r="F12" s="11" t="str">
        <f ca="1">INDIRECT(ADDRESS(42,6))&amp;":"&amp;INDIRECT(ADDRESS(42,7))</f>
        <v>:</v>
      </c>
      <c r="G12" s="6" t="str">
        <f ca="1">INDIRECT(ADDRESS(21,7))&amp;":"&amp;INDIRECT(ADDRESS(21,6))</f>
        <v>:</v>
      </c>
      <c r="H12" s="6" t="str">
        <f ca="1">INDIRECT(ADDRESS(26,6))&amp;":"&amp;INDIRECT(ADDRESS(26,7))</f>
        <v>:</v>
      </c>
      <c r="I12" s="6" t="str">
        <f ca="1">INDIRECT(ADDRESS(32,7))&amp;":"&amp;INDIRECT(ADDRESS(32,6))</f>
        <v>:</v>
      </c>
      <c r="J12" s="7" t="s">
        <v>7</v>
      </c>
      <c r="K12" s="10" t="str">
        <f ca="1">INDIRECT(ADDRESS(35,7))&amp;":"&amp;INDIRECT(ADDRESS(35,6))</f>
        <v>:</v>
      </c>
      <c r="L12" s="93" t="str">
        <f ca="1">IF(COUNT(F13:K13)=0,"",COUNTIF(F13:K13,"&gt;0")+0.5*COUNTIF(F13:K13,0))</f>
        <v/>
      </c>
      <c r="M12" s="16"/>
      <c r="N12" s="101"/>
    </row>
    <row r="13" spans="2:14" ht="24" customHeight="1" x14ac:dyDescent="0.25">
      <c r="B13" s="66"/>
      <c r="C13" s="67"/>
      <c r="D13" s="68"/>
      <c r="E13" s="69"/>
      <c r="F13" s="21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7</v>
      </c>
      <c r="K13" s="17" t="str">
        <f ca="1">IF(LEN(INDIRECT(ADDRESS(ROW()-1, COLUMN())))=1,"",INDIRECT(ADDRESS(35,7))-INDIRECT(ADDRESS(35,6)))</f>
        <v/>
      </c>
      <c r="L13" s="93"/>
      <c r="M13" s="16" t="str">
        <f ca="1">IF(COUNT(F13:K13)=0,"",SUM(F13:K13))</f>
        <v/>
      </c>
      <c r="N13" s="102"/>
    </row>
    <row r="14" spans="2:14" ht="24" customHeight="1" x14ac:dyDescent="0.25">
      <c r="B14" s="65">
        <v>6</v>
      </c>
      <c r="C14" s="67"/>
      <c r="D14" s="68"/>
      <c r="E14" s="69"/>
      <c r="F14" s="11" t="str">
        <f ca="1">INDIRECT(ADDRESS(20,7))&amp;":"&amp;INDIRECT(ADDRESS(20,6))</f>
        <v>:</v>
      </c>
      <c r="G14" s="6" t="str">
        <f ca="1">INDIRECT(ADDRESS(30,7))&amp;":"&amp;INDIRECT(ADDRESS(30,6))</f>
        <v>:</v>
      </c>
      <c r="H14" s="6" t="str">
        <f ca="1">INDIRECT(ADDRESS(40,7))&amp;":"&amp;INDIRECT(ADDRESS(40,6))</f>
        <v>:</v>
      </c>
      <c r="I14" s="6" t="str">
        <f ca="1">INDIRECT(ADDRESS(25,6))&amp;":"&amp;INDIRECT(ADDRESS(25,7))</f>
        <v>:</v>
      </c>
      <c r="J14" s="6" t="str">
        <f ca="1">INDIRECT(ADDRESS(35,6))&amp;":"&amp;INDIRECT(ADDRESS(35,7))</f>
        <v>:</v>
      </c>
      <c r="K14" s="12" t="s">
        <v>7</v>
      </c>
      <c r="L14" s="93" t="str">
        <f ca="1">IF(COUNT(F15:K15)=0,"",COUNTIF(F15:K15,"&gt;0")+0.5*COUNTIF(F15:K15,0))</f>
        <v/>
      </c>
      <c r="M14" s="16"/>
      <c r="N14" s="101"/>
    </row>
    <row r="15" spans="2:14" ht="24" customHeight="1" thickBot="1" x14ac:dyDescent="0.3">
      <c r="B15" s="71"/>
      <c r="C15" s="72"/>
      <c r="D15" s="73"/>
      <c r="E15" s="74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7</v>
      </c>
      <c r="L15" s="103"/>
      <c r="M15" s="18" t="str">
        <f ca="1">IF(COUNT(F15:K15)=0,"",SUM(F15:K15))</f>
        <v/>
      </c>
      <c r="N15" s="104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ht="30" customHeight="1" thickBot="1" x14ac:dyDescent="0.3">
      <c r="B19" s="62" t="s">
        <v>4</v>
      </c>
      <c r="C19" s="62"/>
      <c r="D19" s="62"/>
      <c r="E19" s="62"/>
      <c r="F19" s="62"/>
      <c r="G19" s="62"/>
      <c r="H19" s="62"/>
      <c r="I19" s="62"/>
      <c r="J19" s="62"/>
      <c r="K19" s="62"/>
      <c r="M19"/>
    </row>
    <row r="20" spans="1:13" s="27" customFormat="1" ht="30" customHeight="1" thickBot="1" x14ac:dyDescent="0.4">
      <c r="A20" s="26"/>
      <c r="B20" s="31">
        <v>1</v>
      </c>
      <c r="C20" s="105" t="str">
        <f ca="1">IF(ISBLANK(INDIRECT(ADDRESS(B20*2+2,3))),"",INDIRECT(ADDRESS(B20*2+2,3)))</f>
        <v/>
      </c>
      <c r="D20" s="105"/>
      <c r="E20" s="106"/>
      <c r="F20" s="28"/>
      <c r="G20" s="29"/>
      <c r="H20" s="107" t="str">
        <f ca="1">IF(ISBLANK(INDIRECT(ADDRESS(K20*2+2,3))),"",INDIRECT(ADDRESS(K20*2+2,3)))</f>
        <v/>
      </c>
      <c r="I20" s="105"/>
      <c r="J20" s="105"/>
      <c r="K20" s="31">
        <v>6</v>
      </c>
      <c r="L20" s="30" t="s">
        <v>11</v>
      </c>
      <c r="M20" s="53"/>
    </row>
    <row r="21" spans="1:13" s="27" customFormat="1" ht="30" customHeight="1" thickBot="1" x14ac:dyDescent="0.4">
      <c r="A21" s="26"/>
      <c r="B21" s="31">
        <v>2</v>
      </c>
      <c r="C21" s="105" t="str">
        <f ca="1">IF(ISBLANK(INDIRECT(ADDRESS(B21*2+2,3))),"",INDIRECT(ADDRESS(B21*2+2,3)))</f>
        <v/>
      </c>
      <c r="D21" s="105"/>
      <c r="E21" s="106"/>
      <c r="F21" s="28"/>
      <c r="G21" s="29"/>
      <c r="H21" s="107" t="str">
        <f ca="1">IF(ISBLANK(INDIRECT(ADDRESS(K21*2+2,3))),"",INDIRECT(ADDRESS(K21*2+2,3)))</f>
        <v/>
      </c>
      <c r="I21" s="105"/>
      <c r="J21" s="105"/>
      <c r="K21" s="31">
        <v>5</v>
      </c>
      <c r="L21" s="30" t="s">
        <v>11</v>
      </c>
      <c r="M21" s="53"/>
    </row>
    <row r="22" spans="1:13" s="27" customFormat="1" ht="30" customHeight="1" thickBot="1" x14ac:dyDescent="0.4">
      <c r="A22" s="26"/>
      <c r="B22" s="31">
        <v>3</v>
      </c>
      <c r="C22" s="105" t="str">
        <f ca="1">IF(ISBLANK(INDIRECT(ADDRESS(B22*2+2,3))),"",INDIRECT(ADDRESS(B22*2+2,3)))</f>
        <v/>
      </c>
      <c r="D22" s="105"/>
      <c r="E22" s="106"/>
      <c r="F22" s="28"/>
      <c r="G22" s="29"/>
      <c r="H22" s="107" t="str">
        <f ca="1">IF(ISBLANK(INDIRECT(ADDRESS(K22*2+2,3))),"",INDIRECT(ADDRESS(K22*2+2,3)))</f>
        <v/>
      </c>
      <c r="I22" s="105"/>
      <c r="J22" s="105"/>
      <c r="K22" s="31">
        <v>4</v>
      </c>
      <c r="L22" s="30" t="s">
        <v>11</v>
      </c>
      <c r="M22" s="53"/>
    </row>
    <row r="23" spans="1:13" s="27" customFormat="1" ht="30" customHeight="1" x14ac:dyDescent="0.35">
      <c r="A23" s="26"/>
      <c r="M23" s="32"/>
    </row>
    <row r="24" spans="1:13" s="27" customFormat="1" ht="30" customHeight="1" thickBot="1" x14ac:dyDescent="0.4">
      <c r="A24" s="26"/>
      <c r="B24" s="62" t="s">
        <v>5</v>
      </c>
      <c r="C24" s="62"/>
      <c r="D24" s="62"/>
      <c r="E24" s="62"/>
      <c r="F24" s="62"/>
      <c r="G24" s="62"/>
      <c r="H24" s="62"/>
      <c r="I24" s="62"/>
      <c r="J24" s="62"/>
      <c r="K24" s="62"/>
      <c r="M24" s="32"/>
    </row>
    <row r="25" spans="1:13" s="27" customFormat="1" ht="30" customHeight="1" thickBot="1" x14ac:dyDescent="0.4">
      <c r="A25" s="26"/>
      <c r="B25" s="31">
        <v>6</v>
      </c>
      <c r="C25" s="105" t="str">
        <f ca="1">IF(ISBLANK(INDIRECT(ADDRESS(B25*2+2,3))),"",INDIRECT(ADDRESS(B25*2+2,3)))</f>
        <v/>
      </c>
      <c r="D25" s="105"/>
      <c r="E25" s="106"/>
      <c r="F25" s="28"/>
      <c r="G25" s="29"/>
      <c r="H25" s="107" t="str">
        <f ca="1">IF(ISBLANK(INDIRECT(ADDRESS(K25*2+2,3))),"",INDIRECT(ADDRESS(K25*2+2,3)))</f>
        <v/>
      </c>
      <c r="I25" s="105"/>
      <c r="J25" s="105"/>
      <c r="K25" s="31">
        <v>4</v>
      </c>
      <c r="L25" s="30" t="s">
        <v>11</v>
      </c>
      <c r="M25" s="53"/>
    </row>
    <row r="26" spans="1:13" s="27" customFormat="1" ht="30" customHeight="1" thickBot="1" x14ac:dyDescent="0.4">
      <c r="A26" s="26"/>
      <c r="B26" s="31">
        <v>5</v>
      </c>
      <c r="C26" s="105" t="str">
        <f ca="1">IF(ISBLANK(INDIRECT(ADDRESS(B26*2+2,3))),"",INDIRECT(ADDRESS(B26*2+2,3)))</f>
        <v/>
      </c>
      <c r="D26" s="105"/>
      <c r="E26" s="106"/>
      <c r="F26" s="28"/>
      <c r="G26" s="29"/>
      <c r="H26" s="107" t="str">
        <f ca="1">IF(ISBLANK(INDIRECT(ADDRESS(K26*2+2,3))),"",INDIRECT(ADDRESS(K26*2+2,3)))</f>
        <v/>
      </c>
      <c r="I26" s="105"/>
      <c r="J26" s="105"/>
      <c r="K26" s="31">
        <v>3</v>
      </c>
      <c r="L26" s="30" t="s">
        <v>11</v>
      </c>
      <c r="M26" s="53"/>
    </row>
    <row r="27" spans="1:13" s="27" customFormat="1" ht="30" customHeight="1" thickBot="1" x14ac:dyDescent="0.4">
      <c r="A27" s="26"/>
      <c r="B27" s="31">
        <v>1</v>
      </c>
      <c r="C27" s="105" t="str">
        <f ca="1">IF(ISBLANK(INDIRECT(ADDRESS(B27*2+2,3))),"",INDIRECT(ADDRESS(B27*2+2,3)))</f>
        <v/>
      </c>
      <c r="D27" s="105"/>
      <c r="E27" s="106"/>
      <c r="F27" s="28"/>
      <c r="G27" s="29"/>
      <c r="H27" s="107" t="str">
        <f ca="1">IF(ISBLANK(INDIRECT(ADDRESS(K27*2+2,3))),"",INDIRECT(ADDRESS(K27*2+2,3)))</f>
        <v/>
      </c>
      <c r="I27" s="105"/>
      <c r="J27" s="105"/>
      <c r="K27" s="31">
        <v>2</v>
      </c>
      <c r="L27" s="30" t="s">
        <v>11</v>
      </c>
      <c r="M27" s="53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M29" s="32"/>
    </row>
    <row r="30" spans="1:13" s="27" customFormat="1" ht="30" customHeight="1" thickBot="1" x14ac:dyDescent="0.4">
      <c r="A30" s="26"/>
      <c r="B30" s="31">
        <v>2</v>
      </c>
      <c r="C30" s="105" t="str">
        <f ca="1">IF(ISBLANK(INDIRECT(ADDRESS(B30*2+2,3))),"",INDIRECT(ADDRESS(B30*2+2,3)))</f>
        <v/>
      </c>
      <c r="D30" s="105"/>
      <c r="E30" s="106"/>
      <c r="F30" s="28"/>
      <c r="G30" s="29"/>
      <c r="H30" s="107" t="str">
        <f ca="1">IF(ISBLANK(INDIRECT(ADDRESS(K30*2+2,3))),"",INDIRECT(ADDRESS(K30*2+2,3)))</f>
        <v/>
      </c>
      <c r="I30" s="105"/>
      <c r="J30" s="105"/>
      <c r="K30" s="31">
        <v>6</v>
      </c>
      <c r="L30" s="30" t="s">
        <v>11</v>
      </c>
      <c r="M30" s="53"/>
    </row>
    <row r="31" spans="1:13" s="27" customFormat="1" ht="30" customHeight="1" thickBot="1" x14ac:dyDescent="0.4">
      <c r="A31" s="26"/>
      <c r="B31" s="31">
        <v>3</v>
      </c>
      <c r="C31" s="105" t="str">
        <f ca="1">IF(ISBLANK(INDIRECT(ADDRESS(B31*2+2,3))),"",INDIRECT(ADDRESS(B31*2+2,3)))</f>
        <v/>
      </c>
      <c r="D31" s="105"/>
      <c r="E31" s="106"/>
      <c r="F31" s="28"/>
      <c r="G31" s="29"/>
      <c r="H31" s="107" t="str">
        <f ca="1">IF(ISBLANK(INDIRECT(ADDRESS(K31*2+2,3))),"",INDIRECT(ADDRESS(K31*2+2,3)))</f>
        <v/>
      </c>
      <c r="I31" s="105"/>
      <c r="J31" s="105"/>
      <c r="K31" s="31">
        <v>1</v>
      </c>
      <c r="L31" s="30" t="s">
        <v>11</v>
      </c>
      <c r="M31" s="53"/>
    </row>
    <row r="32" spans="1:13" s="27" customFormat="1" ht="30" customHeight="1" thickBot="1" x14ac:dyDescent="0.4">
      <c r="A32" s="26"/>
      <c r="B32" s="31">
        <v>4</v>
      </c>
      <c r="C32" s="105" t="str">
        <f ca="1">IF(ISBLANK(INDIRECT(ADDRESS(B32*2+2,3))),"",INDIRECT(ADDRESS(B32*2+2,3)))</f>
        <v/>
      </c>
      <c r="D32" s="105"/>
      <c r="E32" s="106"/>
      <c r="F32" s="28"/>
      <c r="G32" s="29"/>
      <c r="H32" s="107" t="str">
        <f ca="1">IF(ISBLANK(INDIRECT(ADDRESS(K32*2+2,3))),"",INDIRECT(ADDRESS(K32*2+2,3)))</f>
        <v/>
      </c>
      <c r="I32" s="105"/>
      <c r="J32" s="105"/>
      <c r="K32" s="31">
        <v>5</v>
      </c>
      <c r="L32" s="30" t="s">
        <v>11</v>
      </c>
      <c r="M32" s="53"/>
    </row>
    <row r="33" spans="1:13" s="27" customFormat="1" ht="30" customHeight="1" x14ac:dyDescent="0.35">
      <c r="A33" s="26"/>
      <c r="M33" s="32"/>
    </row>
    <row r="34" spans="1:13" s="27" customFormat="1" ht="30" customHeight="1" thickBot="1" x14ac:dyDescent="0.4">
      <c r="A34" s="26"/>
      <c r="B34" s="62" t="s">
        <v>8</v>
      </c>
      <c r="C34" s="62"/>
      <c r="D34" s="62"/>
      <c r="E34" s="62"/>
      <c r="F34" s="62"/>
      <c r="G34" s="62"/>
      <c r="H34" s="62"/>
      <c r="I34" s="62"/>
      <c r="J34" s="62"/>
      <c r="K34" s="62"/>
      <c r="M34" s="32"/>
    </row>
    <row r="35" spans="1:13" s="27" customFormat="1" ht="30" customHeight="1" thickBot="1" x14ac:dyDescent="0.4">
      <c r="A35" s="26"/>
      <c r="B35" s="31">
        <v>6</v>
      </c>
      <c r="C35" s="105" t="str">
        <f ca="1">IF(ISBLANK(INDIRECT(ADDRESS(B35*2+2,3))),"",INDIRECT(ADDRESS(B35*2+2,3)))</f>
        <v/>
      </c>
      <c r="D35" s="105"/>
      <c r="E35" s="106"/>
      <c r="F35" s="28"/>
      <c r="G35" s="29"/>
      <c r="H35" s="107" t="str">
        <f ca="1">IF(ISBLANK(INDIRECT(ADDRESS(K35*2+2,3))),"",INDIRECT(ADDRESS(K35*2+2,3)))</f>
        <v/>
      </c>
      <c r="I35" s="105"/>
      <c r="J35" s="105"/>
      <c r="K35" s="31">
        <v>5</v>
      </c>
      <c r="L35" s="30" t="s">
        <v>11</v>
      </c>
      <c r="M35" s="53"/>
    </row>
    <row r="36" spans="1:13" s="27" customFormat="1" ht="30" customHeight="1" thickBot="1" x14ac:dyDescent="0.4">
      <c r="A36" s="26"/>
      <c r="B36" s="31">
        <v>1</v>
      </c>
      <c r="C36" s="105" t="str">
        <f ca="1">IF(ISBLANK(INDIRECT(ADDRESS(B36*2+2,3))),"",INDIRECT(ADDRESS(B36*2+2,3)))</f>
        <v/>
      </c>
      <c r="D36" s="105"/>
      <c r="E36" s="106"/>
      <c r="F36" s="28"/>
      <c r="G36" s="29"/>
      <c r="H36" s="107" t="str">
        <f ca="1">IF(ISBLANK(INDIRECT(ADDRESS(K36*2+2,3))),"",INDIRECT(ADDRESS(K36*2+2,3)))</f>
        <v/>
      </c>
      <c r="I36" s="105"/>
      <c r="J36" s="105"/>
      <c r="K36" s="31">
        <v>4</v>
      </c>
      <c r="L36" s="30" t="s">
        <v>11</v>
      </c>
      <c r="M36" s="53"/>
    </row>
    <row r="37" spans="1:13" s="27" customFormat="1" ht="30" customHeight="1" thickBot="1" x14ac:dyDescent="0.4">
      <c r="A37" s="26"/>
      <c r="B37" s="31">
        <v>2</v>
      </c>
      <c r="C37" s="105" t="str">
        <f ca="1">IF(ISBLANK(INDIRECT(ADDRESS(B37*2+2,3))),"",INDIRECT(ADDRESS(B37*2+2,3)))</f>
        <v/>
      </c>
      <c r="D37" s="105"/>
      <c r="E37" s="106"/>
      <c r="F37" s="28"/>
      <c r="G37" s="29"/>
      <c r="H37" s="107" t="str">
        <f ca="1">IF(ISBLANK(INDIRECT(ADDRESS(K37*2+2,3))),"",INDIRECT(ADDRESS(K37*2+2,3)))</f>
        <v/>
      </c>
      <c r="I37" s="105"/>
      <c r="J37" s="105"/>
      <c r="K37" s="31">
        <v>3</v>
      </c>
      <c r="L37" s="30" t="s">
        <v>11</v>
      </c>
      <c r="M37" s="53"/>
    </row>
    <row r="38" spans="1:13" s="27" customFormat="1" ht="30" customHeight="1" x14ac:dyDescent="0.35">
      <c r="A38" s="26"/>
      <c r="M38" s="32"/>
    </row>
    <row r="39" spans="1:13" s="27" customFormat="1" ht="30" customHeight="1" thickBot="1" x14ac:dyDescent="0.4">
      <c r="A39" s="26"/>
      <c r="B39" s="62" t="s">
        <v>9</v>
      </c>
      <c r="C39" s="62"/>
      <c r="D39" s="62"/>
      <c r="E39" s="62"/>
      <c r="F39" s="62"/>
      <c r="G39" s="62"/>
      <c r="H39" s="62"/>
      <c r="I39" s="62"/>
      <c r="J39" s="62"/>
      <c r="K39" s="62"/>
      <c r="M39" s="32"/>
    </row>
    <row r="40" spans="1:13" s="27" customFormat="1" ht="30" customHeight="1" thickBot="1" x14ac:dyDescent="0.4">
      <c r="A40" s="26"/>
      <c r="B40" s="31">
        <v>3</v>
      </c>
      <c r="C40" s="105" t="str">
        <f ca="1">IF(ISBLANK(INDIRECT(ADDRESS(B40*2+2,3))),"",INDIRECT(ADDRESS(B40*2+2,3)))</f>
        <v/>
      </c>
      <c r="D40" s="105"/>
      <c r="E40" s="106"/>
      <c r="F40" s="28"/>
      <c r="G40" s="29"/>
      <c r="H40" s="107" t="str">
        <f ca="1">IF(ISBLANK(INDIRECT(ADDRESS(K40*2+2,3))),"",INDIRECT(ADDRESS(K40*2+2,3)))</f>
        <v/>
      </c>
      <c r="I40" s="105"/>
      <c r="J40" s="105"/>
      <c r="K40" s="31">
        <v>6</v>
      </c>
      <c r="L40" s="30" t="s">
        <v>11</v>
      </c>
      <c r="M40" s="53">
        <v>4</v>
      </c>
    </row>
    <row r="41" spans="1:13" s="27" customFormat="1" ht="30" customHeight="1" thickBot="1" x14ac:dyDescent="0.4">
      <c r="A41" s="26"/>
      <c r="B41" s="31">
        <v>4</v>
      </c>
      <c r="C41" s="105" t="str">
        <f ca="1">IF(ISBLANK(INDIRECT(ADDRESS(B41*2+2,3))),"",INDIRECT(ADDRESS(B41*2+2,3)))</f>
        <v/>
      </c>
      <c r="D41" s="105"/>
      <c r="E41" s="106"/>
      <c r="F41" s="28"/>
      <c r="G41" s="29"/>
      <c r="H41" s="107" t="str">
        <f ca="1">IF(ISBLANK(INDIRECT(ADDRESS(K41*2+2,3))),"",INDIRECT(ADDRESS(K41*2+2,3)))</f>
        <v/>
      </c>
      <c r="I41" s="105"/>
      <c r="J41" s="105"/>
      <c r="K41" s="31">
        <v>2</v>
      </c>
      <c r="L41" s="30" t="s">
        <v>11</v>
      </c>
      <c r="M41" s="53">
        <v>5</v>
      </c>
    </row>
    <row r="42" spans="1:13" s="27" customFormat="1" ht="30" customHeight="1" thickBot="1" x14ac:dyDescent="0.4">
      <c r="A42" s="26"/>
      <c r="B42" s="31">
        <v>5</v>
      </c>
      <c r="C42" s="105" t="str">
        <f ca="1">IF(ISBLANK(INDIRECT(ADDRESS(B42*2+2,3))),"",INDIRECT(ADDRESS(B42*2+2,3)))</f>
        <v/>
      </c>
      <c r="D42" s="105"/>
      <c r="E42" s="106"/>
      <c r="F42" s="28"/>
      <c r="G42" s="29"/>
      <c r="H42" s="107" t="str">
        <f ca="1">IF(ISBLANK(INDIRECT(ADDRESS(K42*2+2,3))),"",INDIRECT(ADDRESS(K42*2+2,3)))</f>
        <v/>
      </c>
      <c r="I42" s="105"/>
      <c r="J42" s="105"/>
      <c r="K42" s="31">
        <v>1</v>
      </c>
      <c r="L42" s="30" t="s">
        <v>11</v>
      </c>
      <c r="M42" s="53">
        <v>6</v>
      </c>
    </row>
  </sheetData>
  <mergeCells count="61">
    <mergeCell ref="C31:E31"/>
    <mergeCell ref="H31:J31"/>
    <mergeCell ref="C22:E22"/>
    <mergeCell ref="H22:J22"/>
    <mergeCell ref="C26:E26"/>
    <mergeCell ref="H26:J26"/>
    <mergeCell ref="B24:K24"/>
    <mergeCell ref="C25:E25"/>
    <mergeCell ref="H25:J25"/>
    <mergeCell ref="C27:E27"/>
    <mergeCell ref="H27:J27"/>
    <mergeCell ref="B29:K29"/>
    <mergeCell ref="C30:E30"/>
    <mergeCell ref="H30:J30"/>
    <mergeCell ref="B12:B13"/>
    <mergeCell ref="C12:E13"/>
    <mergeCell ref="B14:B15"/>
    <mergeCell ref="C14:E15"/>
    <mergeCell ref="L14:L15"/>
    <mergeCell ref="B8:B9"/>
    <mergeCell ref="C8:E9"/>
    <mergeCell ref="L8:L9"/>
    <mergeCell ref="B10:B11"/>
    <mergeCell ref="C10:E11"/>
    <mergeCell ref="L4:L5"/>
    <mergeCell ref="N4:N5"/>
    <mergeCell ref="L6:L7"/>
    <mergeCell ref="N6:N7"/>
    <mergeCell ref="B1:K1"/>
    <mergeCell ref="C3:E3"/>
    <mergeCell ref="B4:B5"/>
    <mergeCell ref="C4:E5"/>
    <mergeCell ref="B6:B7"/>
    <mergeCell ref="C6:E7"/>
    <mergeCell ref="N8:N9"/>
    <mergeCell ref="L10:L11"/>
    <mergeCell ref="N10:N11"/>
    <mergeCell ref="L12:L13"/>
    <mergeCell ref="N12:N13"/>
    <mergeCell ref="N14:N15"/>
    <mergeCell ref="B19:K19"/>
    <mergeCell ref="C20:E20"/>
    <mergeCell ref="H20:J20"/>
    <mergeCell ref="C21:E21"/>
    <mergeCell ref="H21:J21"/>
    <mergeCell ref="C32:E32"/>
    <mergeCell ref="H32:J32"/>
    <mergeCell ref="B34:K34"/>
    <mergeCell ref="C36:E36"/>
    <mergeCell ref="H36:J36"/>
    <mergeCell ref="C35:E35"/>
    <mergeCell ref="H35:J35"/>
    <mergeCell ref="C41:E41"/>
    <mergeCell ref="H41:J41"/>
    <mergeCell ref="C42:E42"/>
    <mergeCell ref="H42:J42"/>
    <mergeCell ref="C37:E37"/>
    <mergeCell ref="H37:J37"/>
    <mergeCell ref="B39:K39"/>
    <mergeCell ref="C40:E40"/>
    <mergeCell ref="H40:J40"/>
  </mergeCells>
  <pageMargins left="0.25" right="0.25" top="0.75" bottom="0.75" header="0.3" footer="0.3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H18" sqref="H18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36" customHeight="1" x14ac:dyDescent="0.25">
      <c r="B1" s="92" t="s">
        <v>28</v>
      </c>
      <c r="C1" s="92"/>
      <c r="D1" s="92"/>
      <c r="E1" s="92"/>
      <c r="F1" s="92"/>
      <c r="G1" s="92"/>
      <c r="H1" s="92"/>
      <c r="I1" s="92"/>
      <c r="J1" s="92"/>
      <c r="K1" s="92"/>
      <c r="L1" t="s">
        <v>13</v>
      </c>
      <c r="M1" t="s">
        <v>34</v>
      </c>
      <c r="N1" s="34">
        <v>46047</v>
      </c>
    </row>
    <row r="2" spans="2:14" ht="9" customHeight="1" thickBot="1" x14ac:dyDescent="0.3">
      <c r="M2"/>
    </row>
    <row r="3" spans="2:14" ht="30" customHeight="1" thickBot="1" x14ac:dyDescent="0.3">
      <c r="B3" s="46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84">
        <v>1</v>
      </c>
      <c r="C4" s="112"/>
      <c r="D4" s="113"/>
      <c r="E4" s="114"/>
      <c r="F4" s="9" t="s">
        <v>7</v>
      </c>
      <c r="G4" s="5" t="str">
        <f ca="1">INDIRECT(ADDRESS(27,6))&amp;":"&amp;INDIRECT(ADDRESS(27,7))</f>
        <v>:</v>
      </c>
      <c r="H4" s="5" t="str">
        <f ca="1">INDIRECT(ADDRESS(31,7))&amp;":"&amp;INDIRECT(ADDRESS(31,6))</f>
        <v>:</v>
      </c>
      <c r="I4" s="5" t="str">
        <f ca="1">INDIRECT(ADDRESS(36,6))&amp;":"&amp;INDIRECT(ADDRESS(36,7))</f>
        <v>:</v>
      </c>
      <c r="J4" s="5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99" t="str">
        <f ca="1">IF(COUNT(F5:K5)=0,"",COUNTIF(F5:K5,"&gt;0")+0.5*COUNTIF(F5:K5,0))</f>
        <v/>
      </c>
      <c r="M4" s="22"/>
      <c r="N4" s="108"/>
    </row>
    <row r="5" spans="2:14" ht="24" customHeight="1" x14ac:dyDescent="0.25">
      <c r="B5" s="66"/>
      <c r="C5" s="67"/>
      <c r="D5" s="68"/>
      <c r="E5" s="69"/>
      <c r="F5" s="13" t="s">
        <v>7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93"/>
      <c r="M5" s="16" t="str">
        <f ca="1">IF(COUNT(F5:K5)=0,"",SUM(F5:K5))</f>
        <v/>
      </c>
      <c r="N5" s="102"/>
    </row>
    <row r="6" spans="2:14" ht="24" customHeight="1" x14ac:dyDescent="0.25">
      <c r="B6" s="65">
        <v>2</v>
      </c>
      <c r="C6" s="67"/>
      <c r="D6" s="68"/>
      <c r="E6" s="69"/>
      <c r="F6" s="11" t="str">
        <f ca="1">INDIRECT(ADDRESS(27,7))&amp;":"&amp;INDIRECT(ADDRESS(27,6))</f>
        <v>:</v>
      </c>
      <c r="G6" s="7" t="s">
        <v>7</v>
      </c>
      <c r="H6" s="6" t="str">
        <f ca="1">INDIRECT(ADDRESS(37,6))&amp;":"&amp;INDIRECT(ADDRESS(37,7))</f>
        <v>:</v>
      </c>
      <c r="I6" s="6" t="str">
        <f ca="1">INDIRECT(ADDRESS(41,7))&amp;":"&amp;INDIRECT(ADDRESS(41,6))</f>
        <v>:</v>
      </c>
      <c r="J6" s="6" t="str">
        <f ca="1">INDIRECT(ADDRESS(21,6))&amp;":"&amp;INDIRECT(ADDRESS(21,7))</f>
        <v>:</v>
      </c>
      <c r="K6" s="10" t="str">
        <f ca="1">INDIRECT(ADDRESS(30,6))&amp;":"&amp;INDIRECT(ADDRESS(30,7))</f>
        <v>:</v>
      </c>
      <c r="L6" s="93" t="str">
        <f ca="1">IF(COUNT(F7:K7)=0,"",COUNTIF(F7:K7,"&gt;0")+0.5*COUNTIF(F7:K7,0))</f>
        <v/>
      </c>
      <c r="M6" s="16"/>
      <c r="N6" s="101"/>
    </row>
    <row r="7" spans="2:14" ht="24" customHeight="1" x14ac:dyDescent="0.25">
      <c r="B7" s="66"/>
      <c r="C7" s="67"/>
      <c r="D7" s="68"/>
      <c r="E7" s="69"/>
      <c r="F7" s="21" t="str">
        <f ca="1">IF(LEN(INDIRECT(ADDRESS(ROW()-1, COLUMN())))=1,"",INDIRECT(ADDRESS(27,7))-INDIRECT(ADDRESS(27,6)))</f>
        <v/>
      </c>
      <c r="G7" s="14" t="s">
        <v>7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93"/>
      <c r="M7" s="16" t="str">
        <f ca="1">IF(COUNT(F7:K7)=0,"",SUM(F7:K7))</f>
        <v/>
      </c>
      <c r="N7" s="102"/>
    </row>
    <row r="8" spans="2:14" ht="24" customHeight="1" x14ac:dyDescent="0.25">
      <c r="B8" s="65">
        <v>3</v>
      </c>
      <c r="C8" s="67"/>
      <c r="D8" s="68"/>
      <c r="E8" s="69"/>
      <c r="F8" s="11" t="str">
        <f ca="1">INDIRECT(ADDRESS(31,6))&amp;":"&amp;INDIRECT(ADDRESS(31,7))</f>
        <v>:</v>
      </c>
      <c r="G8" s="6" t="str">
        <f ca="1">INDIRECT(ADDRESS(37,7))&amp;":"&amp;INDIRECT(ADDRESS(37,6))</f>
        <v>:</v>
      </c>
      <c r="H8" s="7" t="s">
        <v>7</v>
      </c>
      <c r="I8" s="6" t="str">
        <f ca="1">INDIRECT(ADDRESS(22,6))&amp;":"&amp;INDIRECT(ADDRESS(22,7))</f>
        <v>:</v>
      </c>
      <c r="J8" s="6" t="str">
        <f ca="1">INDIRECT(ADDRESS(26,7))&amp;":"&amp;INDIRECT(ADDRESS(26,6))</f>
        <v>:</v>
      </c>
      <c r="K8" s="10" t="str">
        <f ca="1">INDIRECT(ADDRESS(40,6))&amp;":"&amp;INDIRECT(ADDRESS(40,7))</f>
        <v>:</v>
      </c>
      <c r="L8" s="93" t="str">
        <f ca="1">IF(COUNT(F9:K9)=0,"",COUNTIF(F9:K9,"&gt;0")+0.5*COUNTIF(F9:K9,0))</f>
        <v/>
      </c>
      <c r="M8" s="16"/>
      <c r="N8" s="101"/>
    </row>
    <row r="9" spans="2:14" ht="24" customHeight="1" x14ac:dyDescent="0.25">
      <c r="B9" s="66"/>
      <c r="C9" s="67"/>
      <c r="D9" s="68"/>
      <c r="E9" s="69"/>
      <c r="F9" s="21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7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93"/>
      <c r="M9" s="16" t="str">
        <f ca="1">IF(COUNT(F9:K9)=0,"",SUM(F9:K9))</f>
        <v/>
      </c>
      <c r="N9" s="102"/>
    </row>
    <row r="10" spans="2:14" ht="24" customHeight="1" x14ac:dyDescent="0.25">
      <c r="B10" s="65">
        <v>4</v>
      </c>
      <c r="C10" s="67"/>
      <c r="D10" s="68"/>
      <c r="E10" s="69"/>
      <c r="F10" s="11" t="str">
        <f ca="1">INDIRECT(ADDRESS(36,7))&amp;":"&amp;INDIRECT(ADDRESS(36,6))</f>
        <v>:</v>
      </c>
      <c r="G10" s="6" t="str">
        <f ca="1">INDIRECT(ADDRESS(41,6))&amp;":"&amp;INDIRECT(ADDRESS(41,7))</f>
        <v>:</v>
      </c>
      <c r="H10" s="6" t="str">
        <f ca="1">INDIRECT(ADDRESS(22,7))&amp;":"&amp;INDIRECT(ADDRESS(22,6))</f>
        <v>:</v>
      </c>
      <c r="I10" s="7" t="s">
        <v>7</v>
      </c>
      <c r="J10" s="6" t="str">
        <f ca="1">INDIRECT(ADDRESS(32,6))&amp;":"&amp;INDIRECT(ADDRESS(32,7))</f>
        <v>:</v>
      </c>
      <c r="K10" s="10" t="str">
        <f ca="1">INDIRECT(ADDRESS(25,7))&amp;":"&amp;INDIRECT(ADDRESS(25,6))</f>
        <v>:</v>
      </c>
      <c r="L10" s="93" t="str">
        <f ca="1">IF(COUNT(F11:K11)=0,"",COUNTIF(F11:K11,"&gt;0")+0.5*COUNTIF(F11:K11,0))</f>
        <v/>
      </c>
      <c r="M10" s="16"/>
      <c r="N10" s="101"/>
    </row>
    <row r="11" spans="2:14" ht="24" customHeight="1" x14ac:dyDescent="0.25">
      <c r="B11" s="66"/>
      <c r="C11" s="67"/>
      <c r="D11" s="68"/>
      <c r="E11" s="69"/>
      <c r="F11" s="21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7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93"/>
      <c r="M11" s="16" t="str">
        <f ca="1">IF(COUNT(F11:K11)=0,"",SUM(F11:K11))</f>
        <v/>
      </c>
      <c r="N11" s="102"/>
    </row>
    <row r="12" spans="2:14" ht="24" customHeight="1" x14ac:dyDescent="0.25">
      <c r="B12" s="65">
        <v>5</v>
      </c>
      <c r="C12" s="67"/>
      <c r="D12" s="68"/>
      <c r="E12" s="69"/>
      <c r="F12" s="11" t="str">
        <f ca="1">INDIRECT(ADDRESS(42,6))&amp;":"&amp;INDIRECT(ADDRESS(42,7))</f>
        <v>:</v>
      </c>
      <c r="G12" s="6" t="str">
        <f ca="1">INDIRECT(ADDRESS(21,7))&amp;":"&amp;INDIRECT(ADDRESS(21,6))</f>
        <v>:</v>
      </c>
      <c r="H12" s="6" t="str">
        <f ca="1">INDIRECT(ADDRESS(26,6))&amp;":"&amp;INDIRECT(ADDRESS(26,7))</f>
        <v>:</v>
      </c>
      <c r="I12" s="6" t="str">
        <f ca="1">INDIRECT(ADDRESS(32,7))&amp;":"&amp;INDIRECT(ADDRESS(32,6))</f>
        <v>:</v>
      </c>
      <c r="J12" s="7" t="s">
        <v>7</v>
      </c>
      <c r="K12" s="10" t="str">
        <f ca="1">INDIRECT(ADDRESS(35,7))&amp;":"&amp;INDIRECT(ADDRESS(35,6))</f>
        <v>:</v>
      </c>
      <c r="L12" s="93" t="str">
        <f ca="1">IF(COUNT(F13:K13)=0,"",COUNTIF(F13:K13,"&gt;0")+0.5*COUNTIF(F13:K13,0))</f>
        <v/>
      </c>
      <c r="M12" s="16"/>
      <c r="N12" s="101"/>
    </row>
    <row r="13" spans="2:14" ht="24" customHeight="1" x14ac:dyDescent="0.25">
      <c r="B13" s="66"/>
      <c r="C13" s="67"/>
      <c r="D13" s="68"/>
      <c r="E13" s="69"/>
      <c r="F13" s="21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7</v>
      </c>
      <c r="K13" s="17" t="str">
        <f ca="1">IF(LEN(INDIRECT(ADDRESS(ROW()-1, COLUMN())))=1,"",INDIRECT(ADDRESS(35,7))-INDIRECT(ADDRESS(35,6)))</f>
        <v/>
      </c>
      <c r="L13" s="93"/>
      <c r="M13" s="16" t="str">
        <f ca="1">IF(COUNT(F13:K13)=0,"",SUM(F13:K13))</f>
        <v/>
      </c>
      <c r="N13" s="102"/>
    </row>
    <row r="14" spans="2:14" ht="24" customHeight="1" x14ac:dyDescent="0.25">
      <c r="B14" s="65">
        <v>6</v>
      </c>
      <c r="C14" s="67"/>
      <c r="D14" s="68"/>
      <c r="E14" s="69"/>
      <c r="F14" s="11" t="str">
        <f ca="1">INDIRECT(ADDRESS(20,7))&amp;":"&amp;INDIRECT(ADDRESS(20,6))</f>
        <v>:</v>
      </c>
      <c r="G14" s="6" t="str">
        <f ca="1">INDIRECT(ADDRESS(30,7))&amp;":"&amp;INDIRECT(ADDRESS(30,6))</f>
        <v>:</v>
      </c>
      <c r="H14" s="6" t="str">
        <f ca="1">INDIRECT(ADDRESS(40,7))&amp;":"&amp;INDIRECT(ADDRESS(40,6))</f>
        <v>:</v>
      </c>
      <c r="I14" s="6" t="str">
        <f ca="1">INDIRECT(ADDRESS(25,6))&amp;":"&amp;INDIRECT(ADDRESS(25,7))</f>
        <v>:</v>
      </c>
      <c r="J14" s="6" t="str">
        <f ca="1">INDIRECT(ADDRESS(35,6))&amp;":"&amp;INDIRECT(ADDRESS(35,7))</f>
        <v>:</v>
      </c>
      <c r="K14" s="12" t="s">
        <v>7</v>
      </c>
      <c r="L14" s="93" t="str">
        <f ca="1">IF(COUNT(F15:K15)=0,"",COUNTIF(F15:K15,"&gt;0")+0.5*COUNTIF(F15:K15,0))</f>
        <v/>
      </c>
      <c r="M14" s="16"/>
      <c r="N14" s="101"/>
    </row>
    <row r="15" spans="2:14" ht="24" customHeight="1" thickBot="1" x14ac:dyDescent="0.3">
      <c r="B15" s="71"/>
      <c r="C15" s="72"/>
      <c r="D15" s="73"/>
      <c r="E15" s="74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7</v>
      </c>
      <c r="L15" s="103"/>
      <c r="M15" s="18" t="str">
        <f ca="1">IF(COUNT(F15:K15)=0,"",SUM(F15:K15))</f>
        <v/>
      </c>
      <c r="N15" s="104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ht="30" customHeight="1" thickBot="1" x14ac:dyDescent="0.3">
      <c r="B19" s="62" t="s">
        <v>4</v>
      </c>
      <c r="C19" s="62"/>
      <c r="D19" s="62"/>
      <c r="E19" s="62"/>
      <c r="F19" s="62"/>
      <c r="G19" s="62"/>
      <c r="H19" s="62"/>
      <c r="I19" s="62"/>
      <c r="J19" s="62"/>
      <c r="K19" s="62"/>
      <c r="M19"/>
    </row>
    <row r="20" spans="1:13" s="27" customFormat="1" ht="30" customHeight="1" thickBot="1" x14ac:dyDescent="0.4">
      <c r="A20" s="26"/>
      <c r="B20" s="31">
        <v>1</v>
      </c>
      <c r="C20" s="105" t="str">
        <f ca="1">IF(ISBLANK(INDIRECT(ADDRESS(B20*2+2,3))),"",INDIRECT(ADDRESS(B20*2+2,3)))</f>
        <v/>
      </c>
      <c r="D20" s="105"/>
      <c r="E20" s="106"/>
      <c r="F20" s="28"/>
      <c r="G20" s="29"/>
      <c r="H20" s="107" t="str">
        <f ca="1">IF(ISBLANK(INDIRECT(ADDRESS(K20*2+2,3))),"",INDIRECT(ADDRESS(K20*2+2,3)))</f>
        <v/>
      </c>
      <c r="I20" s="105"/>
      <c r="J20" s="105"/>
      <c r="K20" s="31">
        <v>6</v>
      </c>
      <c r="L20" s="30" t="s">
        <v>11</v>
      </c>
      <c r="M20" s="45"/>
    </row>
    <row r="21" spans="1:13" s="27" customFormat="1" ht="30" customHeight="1" thickBot="1" x14ac:dyDescent="0.4">
      <c r="A21" s="26"/>
      <c r="B21" s="31">
        <v>2</v>
      </c>
      <c r="C21" s="105" t="str">
        <f ca="1">IF(ISBLANK(INDIRECT(ADDRESS(B21*2+2,3))),"",INDIRECT(ADDRESS(B21*2+2,3)))</f>
        <v/>
      </c>
      <c r="D21" s="105"/>
      <c r="E21" s="106"/>
      <c r="F21" s="28"/>
      <c r="G21" s="29"/>
      <c r="H21" s="107" t="str">
        <f ca="1">IF(ISBLANK(INDIRECT(ADDRESS(K21*2+2,3))),"",INDIRECT(ADDRESS(K21*2+2,3)))</f>
        <v/>
      </c>
      <c r="I21" s="105"/>
      <c r="J21" s="105"/>
      <c r="K21" s="31">
        <v>5</v>
      </c>
      <c r="L21" s="30" t="s">
        <v>11</v>
      </c>
      <c r="M21" s="45"/>
    </row>
    <row r="22" spans="1:13" s="27" customFormat="1" ht="30" customHeight="1" thickBot="1" x14ac:dyDescent="0.4">
      <c r="A22" s="26"/>
      <c r="B22" s="31">
        <v>3</v>
      </c>
      <c r="C22" s="105" t="str">
        <f ca="1">IF(ISBLANK(INDIRECT(ADDRESS(B22*2+2,3))),"",INDIRECT(ADDRESS(B22*2+2,3)))</f>
        <v/>
      </c>
      <c r="D22" s="105"/>
      <c r="E22" s="106"/>
      <c r="F22" s="28"/>
      <c r="G22" s="29"/>
      <c r="H22" s="107" t="str">
        <f ca="1">IF(ISBLANK(INDIRECT(ADDRESS(K22*2+2,3))),"",INDIRECT(ADDRESS(K22*2+2,3)))</f>
        <v/>
      </c>
      <c r="I22" s="105"/>
      <c r="J22" s="105"/>
      <c r="K22" s="31">
        <v>4</v>
      </c>
      <c r="L22" s="30" t="s">
        <v>11</v>
      </c>
      <c r="M22" s="45"/>
    </row>
    <row r="23" spans="1:13" s="27" customFormat="1" ht="30" customHeight="1" x14ac:dyDescent="0.35">
      <c r="A23" s="26"/>
      <c r="M23" s="32"/>
    </row>
    <row r="24" spans="1:13" s="27" customFormat="1" ht="30" customHeight="1" thickBot="1" x14ac:dyDescent="0.4">
      <c r="A24" s="26"/>
      <c r="B24" s="62" t="s">
        <v>5</v>
      </c>
      <c r="C24" s="62"/>
      <c r="D24" s="62"/>
      <c r="E24" s="62"/>
      <c r="F24" s="62"/>
      <c r="G24" s="62"/>
      <c r="H24" s="62"/>
      <c r="I24" s="62"/>
      <c r="J24" s="62"/>
      <c r="K24" s="62"/>
      <c r="M24" s="32"/>
    </row>
    <row r="25" spans="1:13" s="27" customFormat="1" ht="30" customHeight="1" thickBot="1" x14ac:dyDescent="0.4">
      <c r="A25" s="26"/>
      <c r="B25" s="31">
        <v>6</v>
      </c>
      <c r="C25" s="105" t="str">
        <f ca="1">IF(ISBLANK(INDIRECT(ADDRESS(B25*2+2,3))),"",INDIRECT(ADDRESS(B25*2+2,3)))</f>
        <v/>
      </c>
      <c r="D25" s="105"/>
      <c r="E25" s="106"/>
      <c r="F25" s="28"/>
      <c r="G25" s="29"/>
      <c r="H25" s="107" t="str">
        <f ca="1">IF(ISBLANK(INDIRECT(ADDRESS(K25*2+2,3))),"",INDIRECT(ADDRESS(K25*2+2,3)))</f>
        <v/>
      </c>
      <c r="I25" s="105"/>
      <c r="J25" s="105"/>
      <c r="K25" s="31">
        <v>4</v>
      </c>
      <c r="L25" s="30" t="s">
        <v>11</v>
      </c>
      <c r="M25" s="45"/>
    </row>
    <row r="26" spans="1:13" s="27" customFormat="1" ht="30" customHeight="1" thickBot="1" x14ac:dyDescent="0.4">
      <c r="A26" s="26"/>
      <c r="B26" s="31">
        <v>5</v>
      </c>
      <c r="C26" s="105" t="str">
        <f ca="1">IF(ISBLANK(INDIRECT(ADDRESS(B26*2+2,3))),"",INDIRECT(ADDRESS(B26*2+2,3)))</f>
        <v/>
      </c>
      <c r="D26" s="105"/>
      <c r="E26" s="106"/>
      <c r="F26" s="28"/>
      <c r="G26" s="29"/>
      <c r="H26" s="107" t="str">
        <f ca="1">IF(ISBLANK(INDIRECT(ADDRESS(K26*2+2,3))),"",INDIRECT(ADDRESS(K26*2+2,3)))</f>
        <v/>
      </c>
      <c r="I26" s="105"/>
      <c r="J26" s="105"/>
      <c r="K26" s="31">
        <v>3</v>
      </c>
      <c r="L26" s="30" t="s">
        <v>11</v>
      </c>
      <c r="M26" s="45"/>
    </row>
    <row r="27" spans="1:13" s="27" customFormat="1" ht="30" customHeight="1" thickBot="1" x14ac:dyDescent="0.4">
      <c r="A27" s="26"/>
      <c r="B27" s="31">
        <v>1</v>
      </c>
      <c r="C27" s="105" t="str">
        <f ca="1">IF(ISBLANK(INDIRECT(ADDRESS(B27*2+2,3))),"",INDIRECT(ADDRESS(B27*2+2,3)))</f>
        <v/>
      </c>
      <c r="D27" s="105"/>
      <c r="E27" s="106"/>
      <c r="F27" s="28"/>
      <c r="G27" s="29"/>
      <c r="H27" s="107" t="str">
        <f ca="1">IF(ISBLANK(INDIRECT(ADDRESS(K27*2+2,3))),"",INDIRECT(ADDRESS(K27*2+2,3)))</f>
        <v/>
      </c>
      <c r="I27" s="105"/>
      <c r="J27" s="105"/>
      <c r="K27" s="31">
        <v>2</v>
      </c>
      <c r="L27" s="30" t="s">
        <v>11</v>
      </c>
      <c r="M27" s="45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M29" s="32"/>
    </row>
    <row r="30" spans="1:13" s="27" customFormat="1" ht="30" customHeight="1" thickBot="1" x14ac:dyDescent="0.4">
      <c r="A30" s="26"/>
      <c r="B30" s="31">
        <v>2</v>
      </c>
      <c r="C30" s="105" t="str">
        <f ca="1">IF(ISBLANK(INDIRECT(ADDRESS(B30*2+2,3))),"",INDIRECT(ADDRESS(B30*2+2,3)))</f>
        <v/>
      </c>
      <c r="D30" s="105"/>
      <c r="E30" s="106"/>
      <c r="F30" s="28"/>
      <c r="G30" s="29"/>
      <c r="H30" s="107" t="str">
        <f ca="1">IF(ISBLANK(INDIRECT(ADDRESS(K30*2+2,3))),"",INDIRECT(ADDRESS(K30*2+2,3)))</f>
        <v/>
      </c>
      <c r="I30" s="105"/>
      <c r="J30" s="105"/>
      <c r="K30" s="31">
        <v>6</v>
      </c>
      <c r="L30" s="30" t="s">
        <v>11</v>
      </c>
      <c r="M30" s="45"/>
    </row>
    <row r="31" spans="1:13" s="27" customFormat="1" ht="30" customHeight="1" thickBot="1" x14ac:dyDescent="0.4">
      <c r="A31" s="26"/>
      <c r="B31" s="31">
        <v>3</v>
      </c>
      <c r="C31" s="105" t="str">
        <f ca="1">IF(ISBLANK(INDIRECT(ADDRESS(B31*2+2,3))),"",INDIRECT(ADDRESS(B31*2+2,3)))</f>
        <v/>
      </c>
      <c r="D31" s="105"/>
      <c r="E31" s="106"/>
      <c r="F31" s="28"/>
      <c r="G31" s="29"/>
      <c r="H31" s="107" t="str">
        <f ca="1">IF(ISBLANK(INDIRECT(ADDRESS(K31*2+2,3))),"",INDIRECT(ADDRESS(K31*2+2,3)))</f>
        <v/>
      </c>
      <c r="I31" s="105"/>
      <c r="J31" s="105"/>
      <c r="K31" s="31">
        <v>1</v>
      </c>
      <c r="L31" s="30" t="s">
        <v>11</v>
      </c>
      <c r="M31" s="45"/>
    </row>
    <row r="32" spans="1:13" s="27" customFormat="1" ht="30" customHeight="1" thickBot="1" x14ac:dyDescent="0.4">
      <c r="A32" s="26"/>
      <c r="B32" s="31">
        <v>4</v>
      </c>
      <c r="C32" s="105" t="str">
        <f ca="1">IF(ISBLANK(INDIRECT(ADDRESS(B32*2+2,3))),"",INDIRECT(ADDRESS(B32*2+2,3)))</f>
        <v/>
      </c>
      <c r="D32" s="105"/>
      <c r="E32" s="106"/>
      <c r="F32" s="28"/>
      <c r="G32" s="29"/>
      <c r="H32" s="107" t="str">
        <f ca="1">IF(ISBLANK(INDIRECT(ADDRESS(K32*2+2,3))),"",INDIRECT(ADDRESS(K32*2+2,3)))</f>
        <v/>
      </c>
      <c r="I32" s="105"/>
      <c r="J32" s="105"/>
      <c r="K32" s="31">
        <v>5</v>
      </c>
      <c r="L32" s="30" t="s">
        <v>11</v>
      </c>
      <c r="M32" s="45"/>
    </row>
    <row r="33" spans="1:13" s="27" customFormat="1" ht="30" customHeight="1" x14ac:dyDescent="0.35">
      <c r="A33" s="26"/>
      <c r="M33" s="32"/>
    </row>
    <row r="34" spans="1:13" s="27" customFormat="1" ht="30" customHeight="1" thickBot="1" x14ac:dyDescent="0.4">
      <c r="A34" s="26"/>
      <c r="B34" s="62" t="s">
        <v>8</v>
      </c>
      <c r="C34" s="62"/>
      <c r="D34" s="62"/>
      <c r="E34" s="62"/>
      <c r="F34" s="62"/>
      <c r="G34" s="62"/>
      <c r="H34" s="62"/>
      <c r="I34" s="62"/>
      <c r="J34" s="62"/>
      <c r="K34" s="62"/>
      <c r="M34" s="32"/>
    </row>
    <row r="35" spans="1:13" s="27" customFormat="1" ht="30" customHeight="1" thickBot="1" x14ac:dyDescent="0.4">
      <c r="A35" s="26"/>
      <c r="B35" s="31">
        <v>6</v>
      </c>
      <c r="C35" s="105" t="str">
        <f ca="1">IF(ISBLANK(INDIRECT(ADDRESS(B35*2+2,3))),"",INDIRECT(ADDRESS(B35*2+2,3)))</f>
        <v/>
      </c>
      <c r="D35" s="105"/>
      <c r="E35" s="106"/>
      <c r="F35" s="28"/>
      <c r="G35" s="29"/>
      <c r="H35" s="107" t="str">
        <f ca="1">IF(ISBLANK(INDIRECT(ADDRESS(K35*2+2,3))),"",INDIRECT(ADDRESS(K35*2+2,3)))</f>
        <v/>
      </c>
      <c r="I35" s="105"/>
      <c r="J35" s="105"/>
      <c r="K35" s="31">
        <v>5</v>
      </c>
      <c r="L35" s="30" t="s">
        <v>11</v>
      </c>
      <c r="M35" s="45"/>
    </row>
    <row r="36" spans="1:13" s="27" customFormat="1" ht="30" customHeight="1" thickBot="1" x14ac:dyDescent="0.4">
      <c r="A36" s="26"/>
      <c r="B36" s="31">
        <v>1</v>
      </c>
      <c r="C36" s="105" t="str">
        <f ca="1">IF(ISBLANK(INDIRECT(ADDRESS(B36*2+2,3))),"",INDIRECT(ADDRESS(B36*2+2,3)))</f>
        <v/>
      </c>
      <c r="D36" s="105"/>
      <c r="E36" s="106"/>
      <c r="F36" s="28"/>
      <c r="G36" s="29"/>
      <c r="H36" s="107" t="str">
        <f ca="1">IF(ISBLANK(INDIRECT(ADDRESS(K36*2+2,3))),"",INDIRECT(ADDRESS(K36*2+2,3)))</f>
        <v/>
      </c>
      <c r="I36" s="105"/>
      <c r="J36" s="105"/>
      <c r="K36" s="31">
        <v>4</v>
      </c>
      <c r="L36" s="30" t="s">
        <v>11</v>
      </c>
      <c r="M36" s="45"/>
    </row>
    <row r="37" spans="1:13" s="27" customFormat="1" ht="30" customHeight="1" thickBot="1" x14ac:dyDescent="0.4">
      <c r="A37" s="26"/>
      <c r="B37" s="31">
        <v>2</v>
      </c>
      <c r="C37" s="105" t="str">
        <f ca="1">IF(ISBLANK(INDIRECT(ADDRESS(B37*2+2,3))),"",INDIRECT(ADDRESS(B37*2+2,3)))</f>
        <v/>
      </c>
      <c r="D37" s="105"/>
      <c r="E37" s="106"/>
      <c r="F37" s="28"/>
      <c r="G37" s="29"/>
      <c r="H37" s="107" t="str">
        <f ca="1">IF(ISBLANK(INDIRECT(ADDRESS(K37*2+2,3))),"",INDIRECT(ADDRESS(K37*2+2,3)))</f>
        <v/>
      </c>
      <c r="I37" s="105"/>
      <c r="J37" s="105"/>
      <c r="K37" s="31">
        <v>3</v>
      </c>
      <c r="L37" s="30" t="s">
        <v>11</v>
      </c>
      <c r="M37" s="45"/>
    </row>
    <row r="38" spans="1:13" s="27" customFormat="1" ht="30" customHeight="1" x14ac:dyDescent="0.35">
      <c r="A38" s="26"/>
      <c r="M38" s="32"/>
    </row>
    <row r="39" spans="1:13" s="27" customFormat="1" ht="30" customHeight="1" thickBot="1" x14ac:dyDescent="0.4">
      <c r="A39" s="26"/>
      <c r="B39" s="62" t="s">
        <v>9</v>
      </c>
      <c r="C39" s="62"/>
      <c r="D39" s="62"/>
      <c r="E39" s="62"/>
      <c r="F39" s="62"/>
      <c r="G39" s="62"/>
      <c r="H39" s="62"/>
      <c r="I39" s="62"/>
      <c r="J39" s="62"/>
      <c r="K39" s="62"/>
      <c r="M39" s="32"/>
    </row>
    <row r="40" spans="1:13" s="27" customFormat="1" ht="30" customHeight="1" thickBot="1" x14ac:dyDescent="0.4">
      <c r="A40" s="26"/>
      <c r="B40" s="31">
        <v>3</v>
      </c>
      <c r="C40" s="105" t="str">
        <f ca="1">IF(ISBLANK(INDIRECT(ADDRESS(B40*2+2,3))),"",INDIRECT(ADDRESS(B40*2+2,3)))</f>
        <v/>
      </c>
      <c r="D40" s="105"/>
      <c r="E40" s="106"/>
      <c r="F40" s="28"/>
      <c r="G40" s="29"/>
      <c r="H40" s="107" t="str">
        <f ca="1">IF(ISBLANK(INDIRECT(ADDRESS(K40*2+2,3))),"",INDIRECT(ADDRESS(K40*2+2,3)))</f>
        <v/>
      </c>
      <c r="I40" s="105"/>
      <c r="J40" s="105"/>
      <c r="K40" s="31">
        <v>6</v>
      </c>
      <c r="L40" s="30" t="s">
        <v>11</v>
      </c>
      <c r="M40" s="45">
        <v>4</v>
      </c>
    </row>
    <row r="41" spans="1:13" s="27" customFormat="1" ht="30" customHeight="1" thickBot="1" x14ac:dyDescent="0.4">
      <c r="A41" s="26"/>
      <c r="B41" s="31">
        <v>4</v>
      </c>
      <c r="C41" s="105" t="str">
        <f ca="1">IF(ISBLANK(INDIRECT(ADDRESS(B41*2+2,3))),"",INDIRECT(ADDRESS(B41*2+2,3)))</f>
        <v/>
      </c>
      <c r="D41" s="105"/>
      <c r="E41" s="106"/>
      <c r="F41" s="28"/>
      <c r="G41" s="29"/>
      <c r="H41" s="107" t="str">
        <f ca="1">IF(ISBLANK(INDIRECT(ADDRESS(K41*2+2,3))),"",INDIRECT(ADDRESS(K41*2+2,3)))</f>
        <v/>
      </c>
      <c r="I41" s="105"/>
      <c r="J41" s="105"/>
      <c r="K41" s="31">
        <v>2</v>
      </c>
      <c r="L41" s="30" t="s">
        <v>11</v>
      </c>
      <c r="M41" s="45">
        <v>5</v>
      </c>
    </row>
    <row r="42" spans="1:13" s="27" customFormat="1" ht="30" customHeight="1" thickBot="1" x14ac:dyDescent="0.4">
      <c r="A42" s="26"/>
      <c r="B42" s="31">
        <v>5</v>
      </c>
      <c r="C42" s="105" t="str">
        <f ca="1">IF(ISBLANK(INDIRECT(ADDRESS(B42*2+2,3))),"",INDIRECT(ADDRESS(B42*2+2,3)))</f>
        <v/>
      </c>
      <c r="D42" s="105"/>
      <c r="E42" s="106"/>
      <c r="F42" s="28"/>
      <c r="G42" s="29"/>
      <c r="H42" s="107" t="str">
        <f ca="1">IF(ISBLANK(INDIRECT(ADDRESS(K42*2+2,3))),"",INDIRECT(ADDRESS(K42*2+2,3)))</f>
        <v/>
      </c>
      <c r="I42" s="105"/>
      <c r="J42" s="105"/>
      <c r="K42" s="31">
        <v>1</v>
      </c>
      <c r="L42" s="30" t="s">
        <v>11</v>
      </c>
      <c r="M42" s="45">
        <v>6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25" right="0.25" top="0.75" bottom="0.75" header="0.3" footer="0.3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H18" sqref="H18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36" customHeight="1" x14ac:dyDescent="0.25">
      <c r="B1" s="92" t="s">
        <v>31</v>
      </c>
      <c r="C1" s="92"/>
      <c r="D1" s="92"/>
      <c r="E1" s="92"/>
      <c r="F1" s="92"/>
      <c r="G1" s="92"/>
      <c r="H1" s="92"/>
      <c r="I1" s="92"/>
      <c r="J1" s="92"/>
      <c r="K1" s="92"/>
      <c r="L1" t="s">
        <v>13</v>
      </c>
      <c r="M1" t="s">
        <v>33</v>
      </c>
      <c r="N1" s="34">
        <v>46047</v>
      </c>
    </row>
    <row r="2" spans="2:14" ht="9" customHeight="1" thickBot="1" x14ac:dyDescent="0.3">
      <c r="M2"/>
    </row>
    <row r="3" spans="2:14" ht="30" customHeight="1" thickBot="1" x14ac:dyDescent="0.3">
      <c r="B3" s="54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84">
        <v>1</v>
      </c>
      <c r="C4" s="112"/>
      <c r="D4" s="113"/>
      <c r="E4" s="114"/>
      <c r="F4" s="9" t="s">
        <v>7</v>
      </c>
      <c r="G4" s="5" t="str">
        <f ca="1">INDIRECT(ADDRESS(27,6))&amp;":"&amp;INDIRECT(ADDRESS(27,7))</f>
        <v>:</v>
      </c>
      <c r="H4" s="5" t="str">
        <f ca="1">INDIRECT(ADDRESS(31,7))&amp;":"&amp;INDIRECT(ADDRESS(31,6))</f>
        <v>:</v>
      </c>
      <c r="I4" s="5" t="str">
        <f ca="1">INDIRECT(ADDRESS(36,6))&amp;":"&amp;INDIRECT(ADDRESS(36,7))</f>
        <v>:</v>
      </c>
      <c r="J4" s="5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99" t="str">
        <f ca="1">IF(COUNT(F5:K5)=0,"",COUNTIF(F5:K5,"&gt;0")+0.5*COUNTIF(F5:K5,0))</f>
        <v/>
      </c>
      <c r="M4" s="22"/>
      <c r="N4" s="108"/>
    </row>
    <row r="5" spans="2:14" ht="24" customHeight="1" x14ac:dyDescent="0.25">
      <c r="B5" s="66"/>
      <c r="C5" s="67"/>
      <c r="D5" s="68"/>
      <c r="E5" s="69"/>
      <c r="F5" s="13" t="s">
        <v>7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93"/>
      <c r="M5" s="16" t="str">
        <f ca="1">IF(COUNT(F5:K5)=0,"",SUM(F5:K5))</f>
        <v/>
      </c>
      <c r="N5" s="102"/>
    </row>
    <row r="6" spans="2:14" ht="24" customHeight="1" x14ac:dyDescent="0.25">
      <c r="B6" s="65">
        <v>2</v>
      </c>
      <c r="C6" s="67"/>
      <c r="D6" s="68"/>
      <c r="E6" s="69"/>
      <c r="F6" s="11" t="str">
        <f ca="1">INDIRECT(ADDRESS(27,7))&amp;":"&amp;INDIRECT(ADDRESS(27,6))</f>
        <v>:</v>
      </c>
      <c r="G6" s="7" t="s">
        <v>7</v>
      </c>
      <c r="H6" s="6" t="str">
        <f ca="1">INDIRECT(ADDRESS(37,6))&amp;":"&amp;INDIRECT(ADDRESS(37,7))</f>
        <v>:</v>
      </c>
      <c r="I6" s="6" t="str">
        <f ca="1">INDIRECT(ADDRESS(41,7))&amp;":"&amp;INDIRECT(ADDRESS(41,6))</f>
        <v>:</v>
      </c>
      <c r="J6" s="6" t="str">
        <f ca="1">INDIRECT(ADDRESS(21,6))&amp;":"&amp;INDIRECT(ADDRESS(21,7))</f>
        <v>:</v>
      </c>
      <c r="K6" s="10" t="str">
        <f ca="1">INDIRECT(ADDRESS(30,6))&amp;":"&amp;INDIRECT(ADDRESS(30,7))</f>
        <v>:</v>
      </c>
      <c r="L6" s="93" t="str">
        <f ca="1">IF(COUNT(F7:K7)=0,"",COUNTIF(F7:K7,"&gt;0")+0.5*COUNTIF(F7:K7,0))</f>
        <v/>
      </c>
      <c r="M6" s="16"/>
      <c r="N6" s="101"/>
    </row>
    <row r="7" spans="2:14" ht="24" customHeight="1" x14ac:dyDescent="0.25">
      <c r="B7" s="66"/>
      <c r="C7" s="67"/>
      <c r="D7" s="68"/>
      <c r="E7" s="69"/>
      <c r="F7" s="21" t="str">
        <f ca="1">IF(LEN(INDIRECT(ADDRESS(ROW()-1, COLUMN())))=1,"",INDIRECT(ADDRESS(27,7))-INDIRECT(ADDRESS(27,6)))</f>
        <v/>
      </c>
      <c r="G7" s="14" t="s">
        <v>7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93"/>
      <c r="M7" s="16" t="str">
        <f ca="1">IF(COUNT(F7:K7)=0,"",SUM(F7:K7))</f>
        <v/>
      </c>
      <c r="N7" s="102"/>
    </row>
    <row r="8" spans="2:14" ht="24" customHeight="1" x14ac:dyDescent="0.25">
      <c r="B8" s="65">
        <v>3</v>
      </c>
      <c r="C8" s="67"/>
      <c r="D8" s="68"/>
      <c r="E8" s="69"/>
      <c r="F8" s="11" t="str">
        <f ca="1">INDIRECT(ADDRESS(31,6))&amp;":"&amp;INDIRECT(ADDRESS(31,7))</f>
        <v>:</v>
      </c>
      <c r="G8" s="6" t="str">
        <f ca="1">INDIRECT(ADDRESS(37,7))&amp;":"&amp;INDIRECT(ADDRESS(37,6))</f>
        <v>:</v>
      </c>
      <c r="H8" s="7" t="s">
        <v>7</v>
      </c>
      <c r="I8" s="6" t="str">
        <f ca="1">INDIRECT(ADDRESS(22,6))&amp;":"&amp;INDIRECT(ADDRESS(22,7))</f>
        <v>:</v>
      </c>
      <c r="J8" s="6" t="str">
        <f ca="1">INDIRECT(ADDRESS(26,7))&amp;":"&amp;INDIRECT(ADDRESS(26,6))</f>
        <v>:</v>
      </c>
      <c r="K8" s="10" t="str">
        <f ca="1">INDIRECT(ADDRESS(40,6))&amp;":"&amp;INDIRECT(ADDRESS(40,7))</f>
        <v>:</v>
      </c>
      <c r="L8" s="93" t="str">
        <f ca="1">IF(COUNT(F9:K9)=0,"",COUNTIF(F9:K9,"&gt;0")+0.5*COUNTIF(F9:K9,0))</f>
        <v/>
      </c>
      <c r="M8" s="16"/>
      <c r="N8" s="101"/>
    </row>
    <row r="9" spans="2:14" ht="24" customHeight="1" x14ac:dyDescent="0.25">
      <c r="B9" s="66"/>
      <c r="C9" s="67"/>
      <c r="D9" s="68"/>
      <c r="E9" s="69"/>
      <c r="F9" s="21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7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93"/>
      <c r="M9" s="16" t="str">
        <f ca="1">IF(COUNT(F9:K9)=0,"",SUM(F9:K9))</f>
        <v/>
      </c>
      <c r="N9" s="102"/>
    </row>
    <row r="10" spans="2:14" ht="24" customHeight="1" x14ac:dyDescent="0.25">
      <c r="B10" s="65">
        <v>4</v>
      </c>
      <c r="C10" s="67"/>
      <c r="D10" s="68"/>
      <c r="E10" s="69"/>
      <c r="F10" s="11" t="str">
        <f ca="1">INDIRECT(ADDRESS(36,7))&amp;":"&amp;INDIRECT(ADDRESS(36,6))</f>
        <v>:</v>
      </c>
      <c r="G10" s="6" t="str">
        <f ca="1">INDIRECT(ADDRESS(41,6))&amp;":"&amp;INDIRECT(ADDRESS(41,7))</f>
        <v>:</v>
      </c>
      <c r="H10" s="6" t="str">
        <f ca="1">INDIRECT(ADDRESS(22,7))&amp;":"&amp;INDIRECT(ADDRESS(22,6))</f>
        <v>:</v>
      </c>
      <c r="I10" s="7" t="s">
        <v>7</v>
      </c>
      <c r="J10" s="6" t="str">
        <f ca="1">INDIRECT(ADDRESS(32,6))&amp;":"&amp;INDIRECT(ADDRESS(32,7))</f>
        <v>:</v>
      </c>
      <c r="K10" s="10" t="str">
        <f ca="1">INDIRECT(ADDRESS(25,7))&amp;":"&amp;INDIRECT(ADDRESS(25,6))</f>
        <v>:</v>
      </c>
      <c r="L10" s="93" t="str">
        <f ca="1">IF(COUNT(F11:K11)=0,"",COUNTIF(F11:K11,"&gt;0")+0.5*COUNTIF(F11:K11,0))</f>
        <v/>
      </c>
      <c r="M10" s="16"/>
      <c r="N10" s="101"/>
    </row>
    <row r="11" spans="2:14" ht="24" customHeight="1" x14ac:dyDescent="0.25">
      <c r="B11" s="66"/>
      <c r="C11" s="67"/>
      <c r="D11" s="68"/>
      <c r="E11" s="69"/>
      <c r="F11" s="21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7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93"/>
      <c r="M11" s="16" t="str">
        <f ca="1">IF(COUNT(F11:K11)=0,"",SUM(F11:K11))</f>
        <v/>
      </c>
      <c r="N11" s="102"/>
    </row>
    <row r="12" spans="2:14" ht="24" customHeight="1" x14ac:dyDescent="0.25">
      <c r="B12" s="65">
        <v>5</v>
      </c>
      <c r="C12" s="67"/>
      <c r="D12" s="68"/>
      <c r="E12" s="69"/>
      <c r="F12" s="11" t="str">
        <f ca="1">INDIRECT(ADDRESS(42,6))&amp;":"&amp;INDIRECT(ADDRESS(42,7))</f>
        <v>:</v>
      </c>
      <c r="G12" s="6" t="str">
        <f ca="1">INDIRECT(ADDRESS(21,7))&amp;":"&amp;INDIRECT(ADDRESS(21,6))</f>
        <v>:</v>
      </c>
      <c r="H12" s="6" t="str">
        <f ca="1">INDIRECT(ADDRESS(26,6))&amp;":"&amp;INDIRECT(ADDRESS(26,7))</f>
        <v>:</v>
      </c>
      <c r="I12" s="6" t="str">
        <f ca="1">INDIRECT(ADDRESS(32,7))&amp;":"&amp;INDIRECT(ADDRESS(32,6))</f>
        <v>:</v>
      </c>
      <c r="J12" s="7" t="s">
        <v>7</v>
      </c>
      <c r="K12" s="10" t="str">
        <f ca="1">INDIRECT(ADDRESS(35,7))&amp;":"&amp;INDIRECT(ADDRESS(35,6))</f>
        <v>:</v>
      </c>
      <c r="L12" s="93" t="str">
        <f ca="1">IF(COUNT(F13:K13)=0,"",COUNTIF(F13:K13,"&gt;0")+0.5*COUNTIF(F13:K13,0))</f>
        <v/>
      </c>
      <c r="M12" s="16"/>
      <c r="N12" s="101"/>
    </row>
    <row r="13" spans="2:14" ht="24" customHeight="1" x14ac:dyDescent="0.25">
      <c r="B13" s="66"/>
      <c r="C13" s="67"/>
      <c r="D13" s="68"/>
      <c r="E13" s="69"/>
      <c r="F13" s="21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7</v>
      </c>
      <c r="K13" s="17" t="str">
        <f ca="1">IF(LEN(INDIRECT(ADDRESS(ROW()-1, COLUMN())))=1,"",INDIRECT(ADDRESS(35,7))-INDIRECT(ADDRESS(35,6)))</f>
        <v/>
      </c>
      <c r="L13" s="93"/>
      <c r="M13" s="16" t="str">
        <f ca="1">IF(COUNT(F13:K13)=0,"",SUM(F13:K13))</f>
        <v/>
      </c>
      <c r="N13" s="102"/>
    </row>
    <row r="14" spans="2:14" ht="24" customHeight="1" x14ac:dyDescent="0.25">
      <c r="B14" s="65">
        <v>6</v>
      </c>
      <c r="C14" s="67"/>
      <c r="D14" s="68"/>
      <c r="E14" s="69"/>
      <c r="F14" s="11" t="str">
        <f ca="1">INDIRECT(ADDRESS(20,7))&amp;":"&amp;INDIRECT(ADDRESS(20,6))</f>
        <v>:</v>
      </c>
      <c r="G14" s="6" t="str">
        <f ca="1">INDIRECT(ADDRESS(30,7))&amp;":"&amp;INDIRECT(ADDRESS(30,6))</f>
        <v>:</v>
      </c>
      <c r="H14" s="6" t="str">
        <f ca="1">INDIRECT(ADDRESS(40,7))&amp;":"&amp;INDIRECT(ADDRESS(40,6))</f>
        <v>:</v>
      </c>
      <c r="I14" s="6" t="str">
        <f ca="1">INDIRECT(ADDRESS(25,6))&amp;":"&amp;INDIRECT(ADDRESS(25,7))</f>
        <v>:</v>
      </c>
      <c r="J14" s="6" t="str">
        <f ca="1">INDIRECT(ADDRESS(35,6))&amp;":"&amp;INDIRECT(ADDRESS(35,7))</f>
        <v>:</v>
      </c>
      <c r="K14" s="12" t="s">
        <v>7</v>
      </c>
      <c r="L14" s="93" t="str">
        <f ca="1">IF(COUNT(F15:K15)=0,"",COUNTIF(F15:K15,"&gt;0")+0.5*COUNTIF(F15:K15,0))</f>
        <v/>
      </c>
      <c r="M14" s="16"/>
      <c r="N14" s="101"/>
    </row>
    <row r="15" spans="2:14" ht="24" customHeight="1" thickBot="1" x14ac:dyDescent="0.3">
      <c r="B15" s="71"/>
      <c r="C15" s="72"/>
      <c r="D15" s="73"/>
      <c r="E15" s="74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7</v>
      </c>
      <c r="L15" s="103"/>
      <c r="M15" s="18" t="str">
        <f ca="1">IF(COUNT(F15:K15)=0,"",SUM(F15:K15))</f>
        <v/>
      </c>
      <c r="N15" s="104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ht="30" customHeight="1" thickBot="1" x14ac:dyDescent="0.3">
      <c r="B19" s="62" t="s">
        <v>4</v>
      </c>
      <c r="C19" s="62"/>
      <c r="D19" s="62"/>
      <c r="E19" s="62"/>
      <c r="F19" s="62"/>
      <c r="G19" s="62"/>
      <c r="H19" s="62"/>
      <c r="I19" s="62"/>
      <c r="J19" s="62"/>
      <c r="K19" s="62"/>
      <c r="M19"/>
    </row>
    <row r="20" spans="1:13" s="27" customFormat="1" ht="30" customHeight="1" thickBot="1" x14ac:dyDescent="0.4">
      <c r="A20" s="26"/>
      <c r="B20" s="31">
        <v>1</v>
      </c>
      <c r="C20" s="105" t="str">
        <f ca="1">IF(ISBLANK(INDIRECT(ADDRESS(B20*2+2,3))),"",INDIRECT(ADDRESS(B20*2+2,3)))</f>
        <v/>
      </c>
      <c r="D20" s="105"/>
      <c r="E20" s="106"/>
      <c r="F20" s="28"/>
      <c r="G20" s="29"/>
      <c r="H20" s="107" t="str">
        <f ca="1">IF(ISBLANK(INDIRECT(ADDRESS(K20*2+2,3))),"",INDIRECT(ADDRESS(K20*2+2,3)))</f>
        <v/>
      </c>
      <c r="I20" s="105"/>
      <c r="J20" s="105"/>
      <c r="K20" s="31">
        <v>6</v>
      </c>
      <c r="L20" s="30" t="s">
        <v>11</v>
      </c>
      <c r="M20" s="53"/>
    </row>
    <row r="21" spans="1:13" s="27" customFormat="1" ht="30" customHeight="1" thickBot="1" x14ac:dyDescent="0.4">
      <c r="A21" s="26"/>
      <c r="B21" s="31">
        <v>2</v>
      </c>
      <c r="C21" s="105" t="str">
        <f ca="1">IF(ISBLANK(INDIRECT(ADDRESS(B21*2+2,3))),"",INDIRECT(ADDRESS(B21*2+2,3)))</f>
        <v/>
      </c>
      <c r="D21" s="105"/>
      <c r="E21" s="106"/>
      <c r="F21" s="28"/>
      <c r="G21" s="29"/>
      <c r="H21" s="107" t="str">
        <f ca="1">IF(ISBLANK(INDIRECT(ADDRESS(K21*2+2,3))),"",INDIRECT(ADDRESS(K21*2+2,3)))</f>
        <v/>
      </c>
      <c r="I21" s="105"/>
      <c r="J21" s="105"/>
      <c r="K21" s="31">
        <v>5</v>
      </c>
      <c r="L21" s="30" t="s">
        <v>11</v>
      </c>
      <c r="M21" s="53"/>
    </row>
    <row r="22" spans="1:13" s="27" customFormat="1" ht="30" customHeight="1" thickBot="1" x14ac:dyDescent="0.4">
      <c r="A22" s="26"/>
      <c r="B22" s="31">
        <v>3</v>
      </c>
      <c r="C22" s="105" t="str">
        <f ca="1">IF(ISBLANK(INDIRECT(ADDRESS(B22*2+2,3))),"",INDIRECT(ADDRESS(B22*2+2,3)))</f>
        <v/>
      </c>
      <c r="D22" s="105"/>
      <c r="E22" s="106"/>
      <c r="F22" s="28"/>
      <c r="G22" s="29"/>
      <c r="H22" s="107" t="str">
        <f ca="1">IF(ISBLANK(INDIRECT(ADDRESS(K22*2+2,3))),"",INDIRECT(ADDRESS(K22*2+2,3)))</f>
        <v/>
      </c>
      <c r="I22" s="105"/>
      <c r="J22" s="105"/>
      <c r="K22" s="31">
        <v>4</v>
      </c>
      <c r="L22" s="30" t="s">
        <v>11</v>
      </c>
      <c r="M22" s="53"/>
    </row>
    <row r="23" spans="1:13" s="27" customFormat="1" ht="30" customHeight="1" x14ac:dyDescent="0.35">
      <c r="A23" s="26"/>
      <c r="M23" s="32"/>
    </row>
    <row r="24" spans="1:13" s="27" customFormat="1" ht="30" customHeight="1" thickBot="1" x14ac:dyDescent="0.4">
      <c r="A24" s="26"/>
      <c r="B24" s="62" t="s">
        <v>5</v>
      </c>
      <c r="C24" s="62"/>
      <c r="D24" s="62"/>
      <c r="E24" s="62"/>
      <c r="F24" s="62"/>
      <c r="G24" s="62"/>
      <c r="H24" s="62"/>
      <c r="I24" s="62"/>
      <c r="J24" s="62"/>
      <c r="K24" s="62"/>
      <c r="M24" s="32"/>
    </row>
    <row r="25" spans="1:13" s="27" customFormat="1" ht="30" customHeight="1" thickBot="1" x14ac:dyDescent="0.4">
      <c r="A25" s="26"/>
      <c r="B25" s="31">
        <v>6</v>
      </c>
      <c r="C25" s="105" t="str">
        <f ca="1">IF(ISBLANK(INDIRECT(ADDRESS(B25*2+2,3))),"",INDIRECT(ADDRESS(B25*2+2,3)))</f>
        <v/>
      </c>
      <c r="D25" s="105"/>
      <c r="E25" s="106"/>
      <c r="F25" s="28"/>
      <c r="G25" s="29"/>
      <c r="H25" s="107" t="str">
        <f ca="1">IF(ISBLANK(INDIRECT(ADDRESS(K25*2+2,3))),"",INDIRECT(ADDRESS(K25*2+2,3)))</f>
        <v/>
      </c>
      <c r="I25" s="105"/>
      <c r="J25" s="105"/>
      <c r="K25" s="31">
        <v>4</v>
      </c>
      <c r="L25" s="30" t="s">
        <v>11</v>
      </c>
      <c r="M25" s="53"/>
    </row>
    <row r="26" spans="1:13" s="27" customFormat="1" ht="30" customHeight="1" thickBot="1" x14ac:dyDescent="0.4">
      <c r="A26" s="26"/>
      <c r="B26" s="31">
        <v>5</v>
      </c>
      <c r="C26" s="105" t="str">
        <f ca="1">IF(ISBLANK(INDIRECT(ADDRESS(B26*2+2,3))),"",INDIRECT(ADDRESS(B26*2+2,3)))</f>
        <v/>
      </c>
      <c r="D26" s="105"/>
      <c r="E26" s="106"/>
      <c r="F26" s="28"/>
      <c r="G26" s="29"/>
      <c r="H26" s="107" t="str">
        <f ca="1">IF(ISBLANK(INDIRECT(ADDRESS(K26*2+2,3))),"",INDIRECT(ADDRESS(K26*2+2,3)))</f>
        <v/>
      </c>
      <c r="I26" s="105"/>
      <c r="J26" s="105"/>
      <c r="K26" s="31">
        <v>3</v>
      </c>
      <c r="L26" s="30" t="s">
        <v>11</v>
      </c>
      <c r="M26" s="53"/>
    </row>
    <row r="27" spans="1:13" s="27" customFormat="1" ht="30" customHeight="1" thickBot="1" x14ac:dyDescent="0.4">
      <c r="A27" s="26"/>
      <c r="B27" s="31">
        <v>1</v>
      </c>
      <c r="C27" s="105" t="str">
        <f ca="1">IF(ISBLANK(INDIRECT(ADDRESS(B27*2+2,3))),"",INDIRECT(ADDRESS(B27*2+2,3)))</f>
        <v/>
      </c>
      <c r="D27" s="105"/>
      <c r="E27" s="106"/>
      <c r="F27" s="28"/>
      <c r="G27" s="29"/>
      <c r="H27" s="107" t="str">
        <f ca="1">IF(ISBLANK(INDIRECT(ADDRESS(K27*2+2,3))),"",INDIRECT(ADDRESS(K27*2+2,3)))</f>
        <v/>
      </c>
      <c r="I27" s="105"/>
      <c r="J27" s="105"/>
      <c r="K27" s="31">
        <v>2</v>
      </c>
      <c r="L27" s="30" t="s">
        <v>11</v>
      </c>
      <c r="M27" s="53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M29" s="32"/>
    </row>
    <row r="30" spans="1:13" s="27" customFormat="1" ht="30" customHeight="1" thickBot="1" x14ac:dyDescent="0.4">
      <c r="A30" s="26"/>
      <c r="B30" s="31">
        <v>2</v>
      </c>
      <c r="C30" s="105" t="str">
        <f ca="1">IF(ISBLANK(INDIRECT(ADDRESS(B30*2+2,3))),"",INDIRECT(ADDRESS(B30*2+2,3)))</f>
        <v/>
      </c>
      <c r="D30" s="105"/>
      <c r="E30" s="106"/>
      <c r="F30" s="28"/>
      <c r="G30" s="29"/>
      <c r="H30" s="107" t="str">
        <f ca="1">IF(ISBLANK(INDIRECT(ADDRESS(K30*2+2,3))),"",INDIRECT(ADDRESS(K30*2+2,3)))</f>
        <v/>
      </c>
      <c r="I30" s="105"/>
      <c r="J30" s="105"/>
      <c r="K30" s="31">
        <v>6</v>
      </c>
      <c r="L30" s="30" t="s">
        <v>11</v>
      </c>
      <c r="M30" s="53"/>
    </row>
    <row r="31" spans="1:13" s="27" customFormat="1" ht="30" customHeight="1" thickBot="1" x14ac:dyDescent="0.4">
      <c r="A31" s="26"/>
      <c r="B31" s="31">
        <v>3</v>
      </c>
      <c r="C31" s="105" t="str">
        <f ca="1">IF(ISBLANK(INDIRECT(ADDRESS(B31*2+2,3))),"",INDIRECT(ADDRESS(B31*2+2,3)))</f>
        <v/>
      </c>
      <c r="D31" s="105"/>
      <c r="E31" s="106"/>
      <c r="F31" s="28"/>
      <c r="G31" s="29"/>
      <c r="H31" s="107" t="str">
        <f ca="1">IF(ISBLANK(INDIRECT(ADDRESS(K31*2+2,3))),"",INDIRECT(ADDRESS(K31*2+2,3)))</f>
        <v/>
      </c>
      <c r="I31" s="105"/>
      <c r="J31" s="105"/>
      <c r="K31" s="31">
        <v>1</v>
      </c>
      <c r="L31" s="30" t="s">
        <v>11</v>
      </c>
      <c r="M31" s="53"/>
    </row>
    <row r="32" spans="1:13" s="27" customFormat="1" ht="30" customHeight="1" thickBot="1" x14ac:dyDescent="0.4">
      <c r="A32" s="26"/>
      <c r="B32" s="31">
        <v>4</v>
      </c>
      <c r="C32" s="105" t="str">
        <f ca="1">IF(ISBLANK(INDIRECT(ADDRESS(B32*2+2,3))),"",INDIRECT(ADDRESS(B32*2+2,3)))</f>
        <v/>
      </c>
      <c r="D32" s="105"/>
      <c r="E32" s="106"/>
      <c r="F32" s="28"/>
      <c r="G32" s="29"/>
      <c r="H32" s="107" t="str">
        <f ca="1">IF(ISBLANK(INDIRECT(ADDRESS(K32*2+2,3))),"",INDIRECT(ADDRESS(K32*2+2,3)))</f>
        <v/>
      </c>
      <c r="I32" s="105"/>
      <c r="J32" s="105"/>
      <c r="K32" s="31">
        <v>5</v>
      </c>
      <c r="L32" s="30" t="s">
        <v>11</v>
      </c>
      <c r="M32" s="53"/>
    </row>
    <row r="33" spans="1:13" s="27" customFormat="1" ht="30" customHeight="1" x14ac:dyDescent="0.35">
      <c r="A33" s="26"/>
      <c r="M33" s="32"/>
    </row>
    <row r="34" spans="1:13" s="27" customFormat="1" ht="30" customHeight="1" thickBot="1" x14ac:dyDescent="0.4">
      <c r="A34" s="26"/>
      <c r="B34" s="62" t="s">
        <v>8</v>
      </c>
      <c r="C34" s="62"/>
      <c r="D34" s="62"/>
      <c r="E34" s="62"/>
      <c r="F34" s="62"/>
      <c r="G34" s="62"/>
      <c r="H34" s="62"/>
      <c r="I34" s="62"/>
      <c r="J34" s="62"/>
      <c r="K34" s="62"/>
      <c r="M34" s="32"/>
    </row>
    <row r="35" spans="1:13" s="27" customFormat="1" ht="30" customHeight="1" thickBot="1" x14ac:dyDescent="0.4">
      <c r="A35" s="26"/>
      <c r="B35" s="31">
        <v>6</v>
      </c>
      <c r="C35" s="105" t="str">
        <f ca="1">IF(ISBLANK(INDIRECT(ADDRESS(B35*2+2,3))),"",INDIRECT(ADDRESS(B35*2+2,3)))</f>
        <v/>
      </c>
      <c r="D35" s="105"/>
      <c r="E35" s="106"/>
      <c r="F35" s="28"/>
      <c r="G35" s="29"/>
      <c r="H35" s="107" t="str">
        <f ca="1">IF(ISBLANK(INDIRECT(ADDRESS(K35*2+2,3))),"",INDIRECT(ADDRESS(K35*2+2,3)))</f>
        <v/>
      </c>
      <c r="I35" s="105"/>
      <c r="J35" s="105"/>
      <c r="K35" s="31">
        <v>5</v>
      </c>
      <c r="L35" s="30" t="s">
        <v>11</v>
      </c>
      <c r="M35" s="53"/>
    </row>
    <row r="36" spans="1:13" s="27" customFormat="1" ht="30" customHeight="1" thickBot="1" x14ac:dyDescent="0.4">
      <c r="A36" s="26"/>
      <c r="B36" s="31">
        <v>1</v>
      </c>
      <c r="C36" s="105" t="str">
        <f ca="1">IF(ISBLANK(INDIRECT(ADDRESS(B36*2+2,3))),"",INDIRECT(ADDRESS(B36*2+2,3)))</f>
        <v/>
      </c>
      <c r="D36" s="105"/>
      <c r="E36" s="106"/>
      <c r="F36" s="28"/>
      <c r="G36" s="29"/>
      <c r="H36" s="107" t="str">
        <f ca="1">IF(ISBLANK(INDIRECT(ADDRESS(K36*2+2,3))),"",INDIRECT(ADDRESS(K36*2+2,3)))</f>
        <v/>
      </c>
      <c r="I36" s="105"/>
      <c r="J36" s="105"/>
      <c r="K36" s="31">
        <v>4</v>
      </c>
      <c r="L36" s="30" t="s">
        <v>11</v>
      </c>
      <c r="M36" s="53"/>
    </row>
    <row r="37" spans="1:13" s="27" customFormat="1" ht="30" customHeight="1" thickBot="1" x14ac:dyDescent="0.4">
      <c r="A37" s="26"/>
      <c r="B37" s="31">
        <v>2</v>
      </c>
      <c r="C37" s="105" t="str">
        <f ca="1">IF(ISBLANK(INDIRECT(ADDRESS(B37*2+2,3))),"",INDIRECT(ADDRESS(B37*2+2,3)))</f>
        <v/>
      </c>
      <c r="D37" s="105"/>
      <c r="E37" s="106"/>
      <c r="F37" s="28"/>
      <c r="G37" s="29"/>
      <c r="H37" s="107" t="str">
        <f ca="1">IF(ISBLANK(INDIRECT(ADDRESS(K37*2+2,3))),"",INDIRECT(ADDRESS(K37*2+2,3)))</f>
        <v/>
      </c>
      <c r="I37" s="105"/>
      <c r="J37" s="105"/>
      <c r="K37" s="31">
        <v>3</v>
      </c>
      <c r="L37" s="30" t="s">
        <v>11</v>
      </c>
      <c r="M37" s="53"/>
    </row>
    <row r="38" spans="1:13" s="27" customFormat="1" ht="30" customHeight="1" x14ac:dyDescent="0.35">
      <c r="A38" s="26"/>
      <c r="M38" s="32"/>
    </row>
    <row r="39" spans="1:13" s="27" customFormat="1" ht="30" customHeight="1" thickBot="1" x14ac:dyDescent="0.4">
      <c r="A39" s="26"/>
      <c r="B39" s="62" t="s">
        <v>9</v>
      </c>
      <c r="C39" s="62"/>
      <c r="D39" s="62"/>
      <c r="E39" s="62"/>
      <c r="F39" s="62"/>
      <c r="G39" s="62"/>
      <c r="H39" s="62"/>
      <c r="I39" s="62"/>
      <c r="J39" s="62"/>
      <c r="K39" s="62"/>
      <c r="M39" s="32"/>
    </row>
    <row r="40" spans="1:13" s="27" customFormat="1" ht="30" customHeight="1" thickBot="1" x14ac:dyDescent="0.4">
      <c r="A40" s="26"/>
      <c r="B40" s="31">
        <v>3</v>
      </c>
      <c r="C40" s="105" t="str">
        <f ca="1">IF(ISBLANK(INDIRECT(ADDRESS(B40*2+2,3))),"",INDIRECT(ADDRESS(B40*2+2,3)))</f>
        <v/>
      </c>
      <c r="D40" s="105"/>
      <c r="E40" s="106"/>
      <c r="F40" s="28"/>
      <c r="G40" s="29"/>
      <c r="H40" s="107" t="str">
        <f ca="1">IF(ISBLANK(INDIRECT(ADDRESS(K40*2+2,3))),"",INDIRECT(ADDRESS(K40*2+2,3)))</f>
        <v/>
      </c>
      <c r="I40" s="105"/>
      <c r="J40" s="105"/>
      <c r="K40" s="31">
        <v>6</v>
      </c>
      <c r="L40" s="30" t="s">
        <v>11</v>
      </c>
      <c r="M40" s="53">
        <v>4</v>
      </c>
    </row>
    <row r="41" spans="1:13" s="27" customFormat="1" ht="30" customHeight="1" thickBot="1" x14ac:dyDescent="0.4">
      <c r="A41" s="26"/>
      <c r="B41" s="31">
        <v>4</v>
      </c>
      <c r="C41" s="105" t="str">
        <f ca="1">IF(ISBLANK(INDIRECT(ADDRESS(B41*2+2,3))),"",INDIRECT(ADDRESS(B41*2+2,3)))</f>
        <v/>
      </c>
      <c r="D41" s="105"/>
      <c r="E41" s="106"/>
      <c r="F41" s="28"/>
      <c r="G41" s="29"/>
      <c r="H41" s="107" t="str">
        <f ca="1">IF(ISBLANK(INDIRECT(ADDRESS(K41*2+2,3))),"",INDIRECT(ADDRESS(K41*2+2,3)))</f>
        <v/>
      </c>
      <c r="I41" s="105"/>
      <c r="J41" s="105"/>
      <c r="K41" s="31">
        <v>2</v>
      </c>
      <c r="L41" s="30" t="s">
        <v>11</v>
      </c>
      <c r="M41" s="53">
        <v>5</v>
      </c>
    </row>
    <row r="42" spans="1:13" s="27" customFormat="1" ht="30" customHeight="1" thickBot="1" x14ac:dyDescent="0.4">
      <c r="A42" s="26"/>
      <c r="B42" s="31">
        <v>5</v>
      </c>
      <c r="C42" s="105" t="str">
        <f ca="1">IF(ISBLANK(INDIRECT(ADDRESS(B42*2+2,3))),"",INDIRECT(ADDRESS(B42*2+2,3)))</f>
        <v/>
      </c>
      <c r="D42" s="105"/>
      <c r="E42" s="106"/>
      <c r="F42" s="28"/>
      <c r="G42" s="29"/>
      <c r="H42" s="107" t="str">
        <f ca="1">IF(ISBLANK(INDIRECT(ADDRESS(K42*2+2,3))),"",INDIRECT(ADDRESS(K42*2+2,3)))</f>
        <v/>
      </c>
      <c r="I42" s="105"/>
      <c r="J42" s="105"/>
      <c r="K42" s="31">
        <v>1</v>
      </c>
      <c r="L42" s="30" t="s">
        <v>11</v>
      </c>
      <c r="M42" s="53">
        <v>6</v>
      </c>
    </row>
  </sheetData>
  <mergeCells count="61">
    <mergeCell ref="C41:E41"/>
    <mergeCell ref="H41:J41"/>
    <mergeCell ref="C42:E42"/>
    <mergeCell ref="H42:J42"/>
    <mergeCell ref="C37:E37"/>
    <mergeCell ref="H37:J37"/>
    <mergeCell ref="B39:K39"/>
    <mergeCell ref="C40:E40"/>
    <mergeCell ref="H40:J40"/>
    <mergeCell ref="C32:E32"/>
    <mergeCell ref="H32:J32"/>
    <mergeCell ref="B34:K34"/>
    <mergeCell ref="C36:E36"/>
    <mergeCell ref="H36:J36"/>
    <mergeCell ref="C35:E35"/>
    <mergeCell ref="H35:J35"/>
    <mergeCell ref="C20:E20"/>
    <mergeCell ref="H20:J20"/>
    <mergeCell ref="C21:E21"/>
    <mergeCell ref="H21:J21"/>
    <mergeCell ref="B24:K24"/>
    <mergeCell ref="N10:N11"/>
    <mergeCell ref="L12:L13"/>
    <mergeCell ref="N12:N13"/>
    <mergeCell ref="B14:B15"/>
    <mergeCell ref="C14:E15"/>
    <mergeCell ref="L14:L15"/>
    <mergeCell ref="N14:N15"/>
    <mergeCell ref="B10:B11"/>
    <mergeCell ref="C10:E11"/>
    <mergeCell ref="B12:B13"/>
    <mergeCell ref="C12:E13"/>
    <mergeCell ref="L10:L11"/>
    <mergeCell ref="N4:N5"/>
    <mergeCell ref="L6:L7"/>
    <mergeCell ref="N6:N7"/>
    <mergeCell ref="L8:L9"/>
    <mergeCell ref="N8:N9"/>
    <mergeCell ref="C31:E31"/>
    <mergeCell ref="H31:J31"/>
    <mergeCell ref="C22:E22"/>
    <mergeCell ref="H22:J22"/>
    <mergeCell ref="C26:E26"/>
    <mergeCell ref="H26:J26"/>
    <mergeCell ref="C27:E27"/>
    <mergeCell ref="H27:J27"/>
    <mergeCell ref="B29:K29"/>
    <mergeCell ref="C30:E30"/>
    <mergeCell ref="H30:J30"/>
    <mergeCell ref="C25:E25"/>
    <mergeCell ref="H25:J25"/>
    <mergeCell ref="B19:K19"/>
    <mergeCell ref="B6:B7"/>
    <mergeCell ref="C6:E7"/>
    <mergeCell ref="B8:B9"/>
    <mergeCell ref="C8:E9"/>
    <mergeCell ref="B1:K1"/>
    <mergeCell ref="C3:E3"/>
    <mergeCell ref="B4:B5"/>
    <mergeCell ref="C4:E5"/>
    <mergeCell ref="L4:L5"/>
  </mergeCells>
  <pageMargins left="0.25" right="0.25" top="0.75" bottom="0.75" header="0.3" footer="0.3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6" sqref="C6:E7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39" customWidth="1"/>
    <col min="14" max="15" width="10.28515625" customWidth="1"/>
  </cols>
  <sheetData>
    <row r="1" spans="2:13" ht="30" x14ac:dyDescent="0.25">
      <c r="B1" s="92" t="s">
        <v>38</v>
      </c>
      <c r="C1" s="92"/>
      <c r="D1" s="92"/>
      <c r="E1" s="92"/>
      <c r="F1" s="92"/>
      <c r="G1" s="92"/>
      <c r="H1" s="92"/>
      <c r="I1" s="92"/>
      <c r="J1" s="92"/>
      <c r="K1" s="92"/>
      <c r="L1" t="s">
        <v>13</v>
      </c>
      <c r="M1" s="34">
        <v>46039</v>
      </c>
    </row>
    <row r="2" spans="2:13" ht="15.75" thickBot="1" x14ac:dyDescent="0.3">
      <c r="M2" t="s">
        <v>33</v>
      </c>
    </row>
    <row r="3" spans="2:13" ht="15.75" thickBot="1" x14ac:dyDescent="0.3">
      <c r="B3" s="54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54" t="s">
        <v>1</v>
      </c>
      <c r="L3" s="1" t="s">
        <v>3</v>
      </c>
      <c r="M3" s="37" t="s">
        <v>2</v>
      </c>
    </row>
    <row r="4" spans="2:13" ht="21" x14ac:dyDescent="0.25">
      <c r="B4" s="84">
        <v>1</v>
      </c>
      <c r="C4" s="112" t="s">
        <v>102</v>
      </c>
      <c r="D4" s="113"/>
      <c r="E4" s="114"/>
      <c r="F4" s="9" t="s">
        <v>7</v>
      </c>
      <c r="G4" s="5" t="str">
        <f ca="1">INDIRECT(ADDRESS(23,6))&amp;":"&amp;INDIRECT(ADDRESS(23,7))</f>
        <v>2:13</v>
      </c>
      <c r="H4" s="5" t="str">
        <f ca="1">INDIRECT(ADDRESS(26,7))&amp;":"&amp;INDIRECT(ADDRESS(26,6))</f>
        <v>13:7</v>
      </c>
      <c r="I4" s="5" t="str">
        <f ca="1">INDIRECT(ADDRESS(30,6))&amp;":"&amp;INDIRECT(ADDRESS(30,7))</f>
        <v>5:13</v>
      </c>
      <c r="J4" s="20" t="str">
        <f ca="1">INDIRECT(ADDRESS(35,7))&amp;":"&amp;INDIRECT(ADDRESS(35,6))</f>
        <v>10:13</v>
      </c>
      <c r="K4" s="91">
        <f ca="1">IF(COUNT(F5:J5)=0,"",COUNTIF(F5:J5,"&gt;0")+0.5*COUNTIF(F5:J5,0))</f>
        <v>1</v>
      </c>
      <c r="L4" s="22"/>
      <c r="M4" s="79">
        <v>4</v>
      </c>
    </row>
    <row r="5" spans="2:13" ht="21" x14ac:dyDescent="0.25">
      <c r="B5" s="66"/>
      <c r="C5" s="67"/>
      <c r="D5" s="68"/>
      <c r="E5" s="69"/>
      <c r="F5" s="13" t="s">
        <v>7</v>
      </c>
      <c r="G5" s="16">
        <f ca="1">IF(LEN(INDIRECT(ADDRESS(ROW()-1, COLUMN())))=1,"",INDIRECT(ADDRESS(23,6))-INDIRECT(ADDRESS(23,7)))</f>
        <v>-11</v>
      </c>
      <c r="H5" s="16">
        <f ca="1">IF(LEN(INDIRECT(ADDRESS(ROW()-1, COLUMN())))=1,"",INDIRECT(ADDRESS(26,7))-INDIRECT(ADDRESS(26,6)))</f>
        <v>6</v>
      </c>
      <c r="I5" s="16">
        <f ca="1">IF(LEN(INDIRECT(ADDRESS(ROW()-1, COLUMN())))=1,"",INDIRECT(ADDRESS(30,6))-INDIRECT(ADDRESS(30,7)))</f>
        <v>-8</v>
      </c>
      <c r="J5" s="17">
        <f ca="1">IF(LEN(INDIRECT(ADDRESS(ROW()-1, COLUMN())))=1,"",INDIRECT(ADDRESS(35,7))-INDIRECT(ADDRESS(35,6)))</f>
        <v>-3</v>
      </c>
      <c r="K5" s="70"/>
      <c r="L5" s="16">
        <f ca="1">IF(COUNT(F5:J5)=0,"",SUM(F5:J5))</f>
        <v>-16</v>
      </c>
      <c r="M5" s="63"/>
    </row>
    <row r="6" spans="2:13" ht="21" x14ac:dyDescent="0.25">
      <c r="B6" s="65">
        <v>2</v>
      </c>
      <c r="C6" s="76" t="s">
        <v>99</v>
      </c>
      <c r="D6" s="77"/>
      <c r="E6" s="78"/>
      <c r="F6" s="11" t="str">
        <f ca="1">INDIRECT(ADDRESS(23,7))&amp;":"&amp;INDIRECT(ADDRESS(23,6))</f>
        <v>13:2</v>
      </c>
      <c r="G6" s="7" t="s">
        <v>7</v>
      </c>
      <c r="H6" s="6" t="str">
        <f ca="1">INDIRECT(ADDRESS(31,6))&amp;":"&amp;INDIRECT(ADDRESS(31,7))</f>
        <v>13:7</v>
      </c>
      <c r="I6" s="6" t="str">
        <f ca="1">INDIRECT(ADDRESS(34,7))&amp;":"&amp;INDIRECT(ADDRESS(34,6))</f>
        <v>7:12</v>
      </c>
      <c r="J6" s="10" t="str">
        <f ca="1">INDIRECT(ADDRESS(18,6))&amp;":"&amp;INDIRECT(ADDRESS(18,7))</f>
        <v>13:4</v>
      </c>
      <c r="K6" s="70">
        <f ca="1">IF(COUNT(F7:J7)=0,"",COUNTIF(F7:J7,"&gt;0")+0.5*COUNTIF(F7:J7,0))</f>
        <v>3</v>
      </c>
      <c r="L6" s="16">
        <v>4</v>
      </c>
      <c r="M6" s="63">
        <v>2</v>
      </c>
    </row>
    <row r="7" spans="2:13" ht="21" x14ac:dyDescent="0.25">
      <c r="B7" s="66"/>
      <c r="C7" s="76"/>
      <c r="D7" s="77"/>
      <c r="E7" s="78"/>
      <c r="F7" s="21">
        <f ca="1">IF(LEN(INDIRECT(ADDRESS(ROW()-1, COLUMN())))=1,"",INDIRECT(ADDRESS(23,7))-INDIRECT(ADDRESS(23,6)))</f>
        <v>11</v>
      </c>
      <c r="G7" s="14" t="s">
        <v>7</v>
      </c>
      <c r="H7" s="16">
        <f ca="1">IF(LEN(INDIRECT(ADDRESS(ROW()-1, COLUMN())))=1,"",INDIRECT(ADDRESS(31,6))-INDIRECT(ADDRESS(31,7)))</f>
        <v>6</v>
      </c>
      <c r="I7" s="16">
        <f ca="1">IF(LEN(INDIRECT(ADDRESS(ROW()-1, COLUMN())))=1,"",INDIRECT(ADDRESS(34,7))-INDIRECT(ADDRESS(34,6)))</f>
        <v>-5</v>
      </c>
      <c r="J7" s="17">
        <f ca="1">IF(LEN(INDIRECT(ADDRESS(ROW()-1, COLUMN())))=1,"",INDIRECT(ADDRESS(18,6))-INDIRECT(ADDRESS(18,7)))</f>
        <v>9</v>
      </c>
      <c r="K7" s="70"/>
      <c r="L7" s="16">
        <f ca="1">IF(COUNT(F7:J7)=0,"",SUM(F7:J7))</f>
        <v>21</v>
      </c>
      <c r="M7" s="63"/>
    </row>
    <row r="8" spans="2:13" ht="21" x14ac:dyDescent="0.25">
      <c r="B8" s="65">
        <v>3</v>
      </c>
      <c r="C8" s="67" t="s">
        <v>98</v>
      </c>
      <c r="D8" s="68"/>
      <c r="E8" s="69"/>
      <c r="F8" s="11" t="str">
        <f ca="1">INDIRECT(ADDRESS(26,6))&amp;":"&amp;INDIRECT(ADDRESS(26,7))</f>
        <v>7:13</v>
      </c>
      <c r="G8" s="6" t="str">
        <f ca="1">INDIRECT(ADDRESS(31,7))&amp;":"&amp;INDIRECT(ADDRESS(31,6))</f>
        <v>7:13</v>
      </c>
      <c r="H8" s="7" t="s">
        <v>7</v>
      </c>
      <c r="I8" s="6" t="str">
        <f ca="1">INDIRECT(ADDRESS(19,6))&amp;":"&amp;INDIRECT(ADDRESS(19,7))</f>
        <v>5:13</v>
      </c>
      <c r="J8" s="10" t="str">
        <f ca="1">INDIRECT(ADDRESS(22,7))&amp;":"&amp;INDIRECT(ADDRESS(22,6))</f>
        <v>8:13</v>
      </c>
      <c r="K8" s="70">
        <f ca="1">IF(COUNT(F9:J9)=0,"",COUNTIF(F9:J9,"&gt;0")+0.5*COUNTIF(F9:J9,0))</f>
        <v>0</v>
      </c>
      <c r="L8" s="16"/>
      <c r="M8" s="63">
        <v>5</v>
      </c>
    </row>
    <row r="9" spans="2:13" ht="21" x14ac:dyDescent="0.25">
      <c r="B9" s="66"/>
      <c r="C9" s="67"/>
      <c r="D9" s="68"/>
      <c r="E9" s="69"/>
      <c r="F9" s="21">
        <f ca="1">IF(LEN(INDIRECT(ADDRESS(ROW()-1, COLUMN())))=1,"",INDIRECT(ADDRESS(26,6))-INDIRECT(ADDRESS(26,7)))</f>
        <v>-6</v>
      </c>
      <c r="G9" s="16">
        <f ca="1">IF(LEN(INDIRECT(ADDRESS(ROW()-1, COLUMN())))=1,"",INDIRECT(ADDRESS(31,7))-INDIRECT(ADDRESS(31,6)))</f>
        <v>-6</v>
      </c>
      <c r="H9" s="14" t="s">
        <v>7</v>
      </c>
      <c r="I9" s="16">
        <f ca="1">IF(LEN(INDIRECT(ADDRESS(ROW()-1, COLUMN())))=1,"",INDIRECT(ADDRESS(19,6))-INDIRECT(ADDRESS(19,7)))</f>
        <v>-8</v>
      </c>
      <c r="J9" s="17">
        <f ca="1">IF(LEN(INDIRECT(ADDRESS(ROW()-1, COLUMN())))=1,"",INDIRECT(ADDRESS(22,7))-INDIRECT(ADDRESS(22,6)))</f>
        <v>-5</v>
      </c>
      <c r="K9" s="70"/>
      <c r="L9" s="16">
        <f ca="1">IF(COUNT(F9:J9)=0,"",SUM(F9:J9))</f>
        <v>-25</v>
      </c>
      <c r="M9" s="63"/>
    </row>
    <row r="10" spans="2:13" ht="21" x14ac:dyDescent="0.25">
      <c r="B10" s="65">
        <v>4</v>
      </c>
      <c r="C10" s="76" t="s">
        <v>100</v>
      </c>
      <c r="D10" s="77"/>
      <c r="E10" s="78"/>
      <c r="F10" s="11" t="str">
        <f ca="1">INDIRECT(ADDRESS(30,7))&amp;":"&amp;INDIRECT(ADDRESS(30,6))</f>
        <v>13:5</v>
      </c>
      <c r="G10" s="6" t="str">
        <f ca="1">INDIRECT(ADDRESS(34,6))&amp;":"&amp;INDIRECT(ADDRESS(34,7))</f>
        <v>12:7</v>
      </c>
      <c r="H10" s="6" t="str">
        <f ca="1">INDIRECT(ADDRESS(19,7))&amp;":"&amp;INDIRECT(ADDRESS(19,6))</f>
        <v>13:5</v>
      </c>
      <c r="I10" s="7" t="s">
        <v>7</v>
      </c>
      <c r="J10" s="10" t="str">
        <f ca="1">INDIRECT(ADDRESS(27,6))&amp;":"&amp;INDIRECT(ADDRESS(27,7))</f>
        <v>12:13</v>
      </c>
      <c r="K10" s="70">
        <f ca="1">IF(COUNT(F11:J11)=0,"",COUNTIF(F11:J11,"&gt;0")+0.5*COUNTIF(F11:J11,0))</f>
        <v>3</v>
      </c>
      <c r="L10" s="16">
        <v>4</v>
      </c>
      <c r="M10" s="63">
        <v>1</v>
      </c>
    </row>
    <row r="11" spans="2:13" ht="21" x14ac:dyDescent="0.25">
      <c r="B11" s="66"/>
      <c r="C11" s="76"/>
      <c r="D11" s="77"/>
      <c r="E11" s="78"/>
      <c r="F11" s="21">
        <f ca="1">IF(LEN(INDIRECT(ADDRESS(ROW()-1, COLUMN())))=1,"",INDIRECT(ADDRESS(30,7))-INDIRECT(ADDRESS(30,6)))</f>
        <v>8</v>
      </c>
      <c r="G11" s="16">
        <f ca="1">IF(LEN(INDIRECT(ADDRESS(ROW()-1, COLUMN())))=1,"",INDIRECT(ADDRESS(34,6))-INDIRECT(ADDRESS(34,7)))</f>
        <v>5</v>
      </c>
      <c r="H11" s="16">
        <f ca="1">IF(LEN(INDIRECT(ADDRESS(ROW()-1, COLUMN())))=1,"",INDIRECT(ADDRESS(19,7))-INDIRECT(ADDRESS(19,6)))</f>
        <v>8</v>
      </c>
      <c r="I11" s="14" t="s">
        <v>7</v>
      </c>
      <c r="J11" s="17">
        <f ca="1">IF(LEN(INDIRECT(ADDRESS(ROW()-1, COLUMN())))=1,"",INDIRECT(ADDRESS(27,6))-INDIRECT(ADDRESS(27,7)))</f>
        <v>-1</v>
      </c>
      <c r="K11" s="70"/>
      <c r="L11" s="16">
        <f ca="1">IF(COUNT(F11:J11)=0,"",SUM(F11:J11))</f>
        <v>20</v>
      </c>
      <c r="M11" s="63"/>
    </row>
    <row r="12" spans="2:13" ht="21" x14ac:dyDescent="0.25">
      <c r="B12" s="65">
        <v>5</v>
      </c>
      <c r="C12" s="88" t="s">
        <v>101</v>
      </c>
      <c r="D12" s="89"/>
      <c r="E12" s="90"/>
      <c r="F12" s="11" t="str">
        <f ca="1">INDIRECT(ADDRESS(35,6))&amp;":"&amp;INDIRECT(ADDRESS(35,7))</f>
        <v>13:10</v>
      </c>
      <c r="G12" s="6" t="str">
        <f ca="1">INDIRECT(ADDRESS(18,7))&amp;":"&amp;INDIRECT(ADDRESS(18,6))</f>
        <v>4:13</v>
      </c>
      <c r="H12" s="6" t="str">
        <f ca="1">INDIRECT(ADDRESS(22,6))&amp;":"&amp;INDIRECT(ADDRESS(22,7))</f>
        <v>13:8</v>
      </c>
      <c r="I12" s="6" t="str">
        <f ca="1">INDIRECT(ADDRESS(27,7))&amp;":"&amp;INDIRECT(ADDRESS(27,6))</f>
        <v>13:12</v>
      </c>
      <c r="J12" s="12" t="s">
        <v>7</v>
      </c>
      <c r="K12" s="70">
        <f ca="1">IF(COUNT(F13:J13)=0,"",COUNTIF(F13:J13,"&gt;0")+0.5*COUNTIF(F13:J13,0))</f>
        <v>3</v>
      </c>
      <c r="L12" s="16">
        <v>-8</v>
      </c>
      <c r="M12" s="63">
        <v>3</v>
      </c>
    </row>
    <row r="13" spans="2:13" ht="21.75" thickBot="1" x14ac:dyDescent="0.3">
      <c r="B13" s="71"/>
      <c r="C13" s="115"/>
      <c r="D13" s="116"/>
      <c r="E13" s="117"/>
      <c r="F13" s="19">
        <f ca="1">IF(LEN(INDIRECT(ADDRESS(ROW()-1, COLUMN())))=1,"",INDIRECT(ADDRESS(35,6))-INDIRECT(ADDRESS(35,7)))</f>
        <v>3</v>
      </c>
      <c r="G13" s="18">
        <f ca="1">IF(LEN(INDIRECT(ADDRESS(ROW()-1, COLUMN())))=1,"",INDIRECT(ADDRESS(18,7))-INDIRECT(ADDRESS(18,6)))</f>
        <v>-9</v>
      </c>
      <c r="H13" s="18">
        <f ca="1">IF(LEN(INDIRECT(ADDRESS(ROW()-1, COLUMN())))=1,"",INDIRECT(ADDRESS(22,6))-INDIRECT(ADDRESS(22,7)))</f>
        <v>5</v>
      </c>
      <c r="I13" s="18">
        <f ca="1">IF(LEN(INDIRECT(ADDRESS(ROW()-1, COLUMN())))=1,"",INDIRECT(ADDRESS(27,7))-INDIRECT(ADDRESS(27,6)))</f>
        <v>1</v>
      </c>
      <c r="J13" s="15" t="s">
        <v>7</v>
      </c>
      <c r="K13" s="75"/>
      <c r="L13" s="18">
        <f ca="1">IF(COUNT(F13:J13)=0,"",SUM(F13:J13))</f>
        <v>0</v>
      </c>
      <c r="M13" s="6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27" customFormat="1" ht="21.75" thickBot="1" x14ac:dyDescent="0.4">
      <c r="A17" s="26"/>
      <c r="B17" s="62" t="s">
        <v>4</v>
      </c>
      <c r="C17" s="62"/>
      <c r="D17" s="62"/>
      <c r="E17" s="62"/>
      <c r="F17" s="62"/>
      <c r="G17" s="62"/>
      <c r="H17" s="62"/>
      <c r="I17" s="62"/>
      <c r="J17" s="62"/>
      <c r="K17" s="62"/>
      <c r="M17" s="38"/>
    </row>
    <row r="18" spans="1:13" s="27" customFormat="1" ht="21.75" thickBot="1" x14ac:dyDescent="0.4">
      <c r="A18" s="26"/>
      <c r="B18" s="31">
        <v>2</v>
      </c>
      <c r="C18" s="105" t="str">
        <f ca="1">IF(ISBLANK(INDIRECT(ADDRESS(B18*2+2,3))),"",INDIRECT(ADDRESS(B18*2+2,3)))</f>
        <v>Березнеговская Светлана</v>
      </c>
      <c r="D18" s="105"/>
      <c r="E18" s="106"/>
      <c r="F18" s="28">
        <v>13</v>
      </c>
      <c r="G18" s="29">
        <v>4</v>
      </c>
      <c r="H18" s="107" t="str">
        <f ca="1">IF(ISBLANK(INDIRECT(ADDRESS(K18*2+2,3))),"",INDIRECT(ADDRESS(K18*2+2,3)))</f>
        <v>Баринова Светлана</v>
      </c>
      <c r="I18" s="105"/>
      <c r="J18" s="105"/>
      <c r="K18" s="31">
        <v>5</v>
      </c>
      <c r="L18" s="30" t="s">
        <v>11</v>
      </c>
      <c r="M18" s="53"/>
    </row>
    <row r="19" spans="1:13" s="27" customFormat="1" ht="21.75" thickBot="1" x14ac:dyDescent="0.4">
      <c r="A19" s="26"/>
      <c r="B19" s="31">
        <v>3</v>
      </c>
      <c r="C19" s="105" t="str">
        <f ca="1">IF(ISBLANK(INDIRECT(ADDRESS(B19*2+2,3))),"",INDIRECT(ADDRESS(B19*2+2,3)))</f>
        <v>Алкина Светлана</v>
      </c>
      <c r="D19" s="105"/>
      <c r="E19" s="106"/>
      <c r="F19" s="28">
        <v>5</v>
      </c>
      <c r="G19" s="29">
        <v>13</v>
      </c>
      <c r="H19" s="107" t="str">
        <f ca="1">IF(ISBLANK(INDIRECT(ADDRESS(K19*2+2,3))),"",INDIRECT(ADDRESS(K19*2+2,3)))</f>
        <v>Кирменская Елена</v>
      </c>
      <c r="I19" s="105"/>
      <c r="J19" s="105"/>
      <c r="K19" s="31">
        <v>4</v>
      </c>
      <c r="L19" s="30" t="s">
        <v>11</v>
      </c>
      <c r="M19" s="53"/>
    </row>
    <row r="20" spans="1:13" s="27" customFormat="1" ht="21" x14ac:dyDescent="0.35">
      <c r="A20" s="26"/>
      <c r="M20" s="32"/>
    </row>
    <row r="21" spans="1:13" s="27" customFormat="1" ht="21.75" thickBot="1" x14ac:dyDescent="0.4">
      <c r="A21" s="26"/>
      <c r="B21" s="62" t="s">
        <v>5</v>
      </c>
      <c r="C21" s="62"/>
      <c r="D21" s="62"/>
      <c r="E21" s="62"/>
      <c r="F21" s="62"/>
      <c r="G21" s="62"/>
      <c r="H21" s="62"/>
      <c r="I21" s="62"/>
      <c r="J21" s="62"/>
      <c r="K21" s="62"/>
      <c r="M21" s="32"/>
    </row>
    <row r="22" spans="1:13" s="27" customFormat="1" ht="21.75" thickBot="1" x14ac:dyDescent="0.4">
      <c r="A22" s="26"/>
      <c r="B22" s="31">
        <v>5</v>
      </c>
      <c r="C22" s="105" t="str">
        <f ca="1">IF(ISBLANK(INDIRECT(ADDRESS(B22*2+2,3))),"",INDIRECT(ADDRESS(B22*2+2,3)))</f>
        <v>Баринова Светлана</v>
      </c>
      <c r="D22" s="105"/>
      <c r="E22" s="106"/>
      <c r="F22" s="28">
        <v>13</v>
      </c>
      <c r="G22" s="29">
        <v>8</v>
      </c>
      <c r="H22" s="107" t="str">
        <f ca="1">IF(ISBLANK(INDIRECT(ADDRESS(K22*2+2,3))),"",INDIRECT(ADDRESS(K22*2+2,3)))</f>
        <v>Алкина Светлана</v>
      </c>
      <c r="I22" s="105"/>
      <c r="J22" s="105"/>
      <c r="K22" s="31">
        <v>3</v>
      </c>
      <c r="L22" s="30" t="s">
        <v>11</v>
      </c>
      <c r="M22" s="53"/>
    </row>
    <row r="23" spans="1:13" s="27" customFormat="1" ht="21.75" thickBot="1" x14ac:dyDescent="0.4">
      <c r="A23" s="26"/>
      <c r="B23" s="31">
        <v>1</v>
      </c>
      <c r="C23" s="105" t="str">
        <f ca="1">IF(ISBLANK(INDIRECT(ADDRESS(B23*2+2,3))),"",INDIRECT(ADDRESS(B23*2+2,3)))</f>
        <v>Бессонова Елена</v>
      </c>
      <c r="D23" s="105"/>
      <c r="E23" s="106"/>
      <c r="F23" s="28">
        <v>2</v>
      </c>
      <c r="G23" s="29">
        <v>13</v>
      </c>
      <c r="H23" s="107" t="str">
        <f ca="1">IF(ISBLANK(INDIRECT(ADDRESS(K23*2+2,3))),"",INDIRECT(ADDRESS(K23*2+2,3)))</f>
        <v>Березнеговская Светлана</v>
      </c>
      <c r="I23" s="105"/>
      <c r="J23" s="105"/>
      <c r="K23" s="31">
        <v>2</v>
      </c>
      <c r="L23" s="30" t="s">
        <v>11</v>
      </c>
      <c r="M23" s="53"/>
    </row>
    <row r="24" spans="1:13" s="27" customFormat="1" ht="21" x14ac:dyDescent="0.35">
      <c r="A24" s="26"/>
      <c r="M24" s="32"/>
    </row>
    <row r="25" spans="1:13" s="27" customFormat="1" ht="21.75" thickBot="1" x14ac:dyDescent="0.4">
      <c r="A25" s="26"/>
      <c r="B25" s="62" t="s">
        <v>6</v>
      </c>
      <c r="C25" s="62"/>
      <c r="D25" s="62"/>
      <c r="E25" s="62"/>
      <c r="F25" s="62"/>
      <c r="G25" s="62"/>
      <c r="H25" s="62"/>
      <c r="I25" s="62"/>
      <c r="J25" s="62"/>
      <c r="K25" s="62"/>
      <c r="M25" s="32"/>
    </row>
    <row r="26" spans="1:13" s="27" customFormat="1" ht="21.75" thickBot="1" x14ac:dyDescent="0.4">
      <c r="A26" s="26"/>
      <c r="B26" s="31">
        <v>3</v>
      </c>
      <c r="C26" s="105" t="str">
        <f ca="1">IF(ISBLANK(INDIRECT(ADDRESS(B26*2+2,3))),"",INDIRECT(ADDRESS(B26*2+2,3)))</f>
        <v>Алкина Светлана</v>
      </c>
      <c r="D26" s="105"/>
      <c r="E26" s="106"/>
      <c r="F26" s="28">
        <v>7</v>
      </c>
      <c r="G26" s="29">
        <v>13</v>
      </c>
      <c r="H26" s="107" t="str">
        <f ca="1">IF(ISBLANK(INDIRECT(ADDRESS(K26*2+2,3))),"",INDIRECT(ADDRESS(K26*2+2,3)))</f>
        <v>Бессонова Елена</v>
      </c>
      <c r="I26" s="105"/>
      <c r="J26" s="105"/>
      <c r="K26" s="31">
        <v>1</v>
      </c>
      <c r="L26" s="30" t="s">
        <v>11</v>
      </c>
      <c r="M26" s="53"/>
    </row>
    <row r="27" spans="1:13" s="27" customFormat="1" ht="21.75" thickBot="1" x14ac:dyDescent="0.4">
      <c r="A27" s="26"/>
      <c r="B27" s="31">
        <v>4</v>
      </c>
      <c r="C27" s="105" t="str">
        <f ca="1">IF(ISBLANK(INDIRECT(ADDRESS(B27*2+2,3))),"",INDIRECT(ADDRESS(B27*2+2,3)))</f>
        <v>Кирменская Елена</v>
      </c>
      <c r="D27" s="105"/>
      <c r="E27" s="106"/>
      <c r="F27" s="28">
        <v>12</v>
      </c>
      <c r="G27" s="29">
        <v>13</v>
      </c>
      <c r="H27" s="107" t="str">
        <f ca="1">IF(ISBLANK(INDIRECT(ADDRESS(K27*2+2,3))),"",INDIRECT(ADDRESS(K27*2+2,3)))</f>
        <v>Баринова Светлана</v>
      </c>
      <c r="I27" s="105"/>
      <c r="J27" s="105"/>
      <c r="K27" s="31">
        <v>5</v>
      </c>
      <c r="L27" s="30" t="s">
        <v>11</v>
      </c>
      <c r="M27" s="53"/>
    </row>
    <row r="28" spans="1:13" s="27" customFormat="1" ht="21" x14ac:dyDescent="0.35">
      <c r="A28" s="26"/>
      <c r="M28" s="32"/>
    </row>
    <row r="29" spans="1:13" s="27" customFormat="1" ht="21.75" thickBot="1" x14ac:dyDescent="0.4">
      <c r="A29" s="26"/>
      <c r="B29" s="62" t="s">
        <v>8</v>
      </c>
      <c r="C29" s="62"/>
      <c r="D29" s="62"/>
      <c r="E29" s="62"/>
      <c r="F29" s="62"/>
      <c r="G29" s="62"/>
      <c r="H29" s="62"/>
      <c r="I29" s="62"/>
      <c r="J29" s="62"/>
      <c r="K29" s="62"/>
      <c r="M29" s="32"/>
    </row>
    <row r="30" spans="1:13" s="27" customFormat="1" ht="21.75" thickBot="1" x14ac:dyDescent="0.4">
      <c r="A30" s="26"/>
      <c r="B30" s="31">
        <v>1</v>
      </c>
      <c r="C30" s="105" t="str">
        <f ca="1">IF(ISBLANK(INDIRECT(ADDRESS(B30*2+2,3))),"",INDIRECT(ADDRESS(B30*2+2,3)))</f>
        <v>Бессонова Елена</v>
      </c>
      <c r="D30" s="105"/>
      <c r="E30" s="106"/>
      <c r="F30" s="28">
        <v>5</v>
      </c>
      <c r="G30" s="29">
        <v>13</v>
      </c>
      <c r="H30" s="107" t="str">
        <f ca="1">IF(ISBLANK(INDIRECT(ADDRESS(K30*2+2,3))),"",INDIRECT(ADDRESS(K30*2+2,3)))</f>
        <v>Кирменская Елена</v>
      </c>
      <c r="I30" s="105"/>
      <c r="J30" s="105"/>
      <c r="K30" s="31">
        <v>4</v>
      </c>
      <c r="L30" s="30" t="s">
        <v>11</v>
      </c>
      <c r="M30" s="53"/>
    </row>
    <row r="31" spans="1:13" s="27" customFormat="1" ht="21.75" thickBot="1" x14ac:dyDescent="0.4">
      <c r="A31" s="26"/>
      <c r="B31" s="31">
        <v>2</v>
      </c>
      <c r="C31" s="105" t="str">
        <f ca="1">IF(ISBLANK(INDIRECT(ADDRESS(B31*2+2,3))),"",INDIRECT(ADDRESS(B31*2+2,3)))</f>
        <v>Березнеговская Светлана</v>
      </c>
      <c r="D31" s="105"/>
      <c r="E31" s="106"/>
      <c r="F31" s="28">
        <v>13</v>
      </c>
      <c r="G31" s="29">
        <v>7</v>
      </c>
      <c r="H31" s="107" t="str">
        <f ca="1">IF(ISBLANK(INDIRECT(ADDRESS(K31*2+2,3))),"",INDIRECT(ADDRESS(K31*2+2,3)))</f>
        <v>Алкина Светлана</v>
      </c>
      <c r="I31" s="105"/>
      <c r="J31" s="105"/>
      <c r="K31" s="31">
        <v>3</v>
      </c>
      <c r="L31" s="30" t="s">
        <v>11</v>
      </c>
      <c r="M31" s="53"/>
    </row>
    <row r="32" spans="1:13" s="27" customFormat="1" ht="21" x14ac:dyDescent="0.35">
      <c r="A32" s="26"/>
      <c r="M32" s="32"/>
    </row>
    <row r="33" spans="1:13" s="27" customFormat="1" ht="21.75" thickBot="1" x14ac:dyDescent="0.4">
      <c r="A33" s="26"/>
      <c r="B33" s="62" t="s">
        <v>9</v>
      </c>
      <c r="C33" s="62"/>
      <c r="D33" s="62"/>
      <c r="E33" s="62"/>
      <c r="F33" s="62"/>
      <c r="G33" s="62"/>
      <c r="H33" s="62"/>
      <c r="I33" s="62"/>
      <c r="J33" s="62"/>
      <c r="K33" s="62"/>
      <c r="M33" s="32"/>
    </row>
    <row r="34" spans="1:13" s="27" customFormat="1" ht="21.75" thickBot="1" x14ac:dyDescent="0.4">
      <c r="A34" s="26"/>
      <c r="B34" s="31">
        <v>4</v>
      </c>
      <c r="C34" s="105" t="str">
        <f ca="1">IF(ISBLANK(INDIRECT(ADDRESS(B34*2+2,3))),"",INDIRECT(ADDRESS(B34*2+2,3)))</f>
        <v>Кирменская Елена</v>
      </c>
      <c r="D34" s="105"/>
      <c r="E34" s="106"/>
      <c r="F34" s="28">
        <v>12</v>
      </c>
      <c r="G34" s="29">
        <v>7</v>
      </c>
      <c r="H34" s="107" t="str">
        <f ca="1">IF(ISBLANK(INDIRECT(ADDRESS(K34*2+2,3))),"",INDIRECT(ADDRESS(K34*2+2,3)))</f>
        <v>Березнеговская Светлана</v>
      </c>
      <c r="I34" s="105"/>
      <c r="J34" s="105"/>
      <c r="K34" s="31">
        <v>2</v>
      </c>
      <c r="L34" s="30" t="s">
        <v>11</v>
      </c>
      <c r="M34" s="53"/>
    </row>
    <row r="35" spans="1:13" s="27" customFormat="1" ht="21.75" thickBot="1" x14ac:dyDescent="0.4">
      <c r="A35" s="26"/>
      <c r="B35" s="31">
        <v>5</v>
      </c>
      <c r="C35" s="105" t="str">
        <f ca="1">IF(ISBLANK(INDIRECT(ADDRESS(B35*2+2,3))),"",INDIRECT(ADDRESS(B35*2+2,3)))</f>
        <v>Баринова Светлана</v>
      </c>
      <c r="D35" s="105"/>
      <c r="E35" s="106"/>
      <c r="F35" s="28">
        <v>13</v>
      </c>
      <c r="G35" s="29">
        <v>10</v>
      </c>
      <c r="H35" s="107" t="str">
        <f ca="1">IF(ISBLANK(INDIRECT(ADDRESS(K35*2+2,3))),"",INDIRECT(ADDRESS(K35*2+2,3)))</f>
        <v>Бессонова Елена</v>
      </c>
      <c r="I35" s="105"/>
      <c r="J35" s="105"/>
      <c r="K35" s="31">
        <v>1</v>
      </c>
      <c r="L35" s="30" t="s">
        <v>11</v>
      </c>
      <c r="M35" s="53"/>
    </row>
  </sheetData>
  <mergeCells count="47">
    <mergeCell ref="C27:E27"/>
    <mergeCell ref="H27:J27"/>
    <mergeCell ref="C35:E35"/>
    <mergeCell ref="H35:J35"/>
    <mergeCell ref="H30:J30"/>
    <mergeCell ref="C31:E31"/>
    <mergeCell ref="H31:J31"/>
    <mergeCell ref="B33:K33"/>
    <mergeCell ref="C34:E34"/>
    <mergeCell ref="H34:J34"/>
    <mergeCell ref="B29:K29"/>
    <mergeCell ref="C30:E30"/>
    <mergeCell ref="H22:J22"/>
    <mergeCell ref="C23:E23"/>
    <mergeCell ref="H23:J23"/>
    <mergeCell ref="B25:K25"/>
    <mergeCell ref="C26:E26"/>
    <mergeCell ref="H26:J26"/>
    <mergeCell ref="M10:M11"/>
    <mergeCell ref="B12:B13"/>
    <mergeCell ref="C12:E13"/>
    <mergeCell ref="K12:K13"/>
    <mergeCell ref="M12:M13"/>
    <mergeCell ref="K10:K11"/>
    <mergeCell ref="B8:B9"/>
    <mergeCell ref="C8:E9"/>
    <mergeCell ref="M4:M5"/>
    <mergeCell ref="K6:K7"/>
    <mergeCell ref="M6:M7"/>
    <mergeCell ref="K8:K9"/>
    <mergeCell ref="M8:M9"/>
    <mergeCell ref="B21:K21"/>
    <mergeCell ref="C22:E22"/>
    <mergeCell ref="B1:K1"/>
    <mergeCell ref="C3:E3"/>
    <mergeCell ref="B4:B5"/>
    <mergeCell ref="C4:E5"/>
    <mergeCell ref="K4:K5"/>
    <mergeCell ref="B17:K17"/>
    <mergeCell ref="C18:E18"/>
    <mergeCell ref="H18:J18"/>
    <mergeCell ref="C19:E19"/>
    <mergeCell ref="H19:J19"/>
    <mergeCell ref="B6:B7"/>
    <mergeCell ref="C6:E7"/>
    <mergeCell ref="B10:B11"/>
    <mergeCell ref="C10:E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O7" sqref="O7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39" customWidth="1"/>
    <col min="14" max="15" width="10.28515625" customWidth="1"/>
  </cols>
  <sheetData>
    <row r="1" spans="2:13" ht="45" x14ac:dyDescent="0.25">
      <c r="B1" s="80" t="s">
        <v>117</v>
      </c>
      <c r="C1" s="80"/>
      <c r="D1" s="80"/>
      <c r="E1" s="80"/>
      <c r="F1" s="80"/>
      <c r="G1" s="80"/>
      <c r="H1" s="80"/>
      <c r="I1" s="80"/>
      <c r="J1" s="80"/>
      <c r="K1" s="80"/>
      <c r="L1" t="s">
        <v>39</v>
      </c>
      <c r="M1"/>
    </row>
    <row r="2" spans="2:13" ht="15.75" thickBot="1" x14ac:dyDescent="0.3">
      <c r="M2"/>
    </row>
    <row r="3" spans="2:13" ht="15.75" thickBot="1" x14ac:dyDescent="0.3">
      <c r="B3" s="55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55" t="s">
        <v>1</v>
      </c>
      <c r="L3" s="1" t="s">
        <v>3</v>
      </c>
      <c r="M3" s="37" t="s">
        <v>2</v>
      </c>
    </row>
    <row r="4" spans="2:13" ht="21" x14ac:dyDescent="0.25">
      <c r="B4" s="84">
        <v>1</v>
      </c>
      <c r="C4" s="96" t="s">
        <v>115</v>
      </c>
      <c r="D4" s="97"/>
      <c r="E4" s="98"/>
      <c r="F4" s="9" t="s">
        <v>7</v>
      </c>
      <c r="G4" s="5" t="str">
        <f ca="1">INDIRECT(ADDRESS(23,6))&amp;":"&amp;INDIRECT(ADDRESS(23,7))</f>
        <v>10:13</v>
      </c>
      <c r="H4" s="5" t="str">
        <f ca="1">INDIRECT(ADDRESS(26,7))&amp;":"&amp;INDIRECT(ADDRESS(26,6))</f>
        <v>13:4</v>
      </c>
      <c r="I4" s="5" t="str">
        <f ca="1">INDIRECT(ADDRESS(30,6))&amp;":"&amp;INDIRECT(ADDRESS(30,7))</f>
        <v>13:8</v>
      </c>
      <c r="J4" s="20" t="str">
        <f ca="1">INDIRECT(ADDRESS(35,7))&amp;":"&amp;INDIRECT(ADDRESS(35,6))</f>
        <v>13:11</v>
      </c>
      <c r="K4" s="91">
        <f ca="1">IF(COUNT(F5:J5)=0,"",COUNTIF(F5:J5,"&gt;0")+0.5*COUNTIF(F5:J5,0))</f>
        <v>3</v>
      </c>
      <c r="L4" s="22">
        <v>2</v>
      </c>
      <c r="M4" s="79">
        <v>1</v>
      </c>
    </row>
    <row r="5" spans="2:13" ht="21" x14ac:dyDescent="0.25">
      <c r="B5" s="66"/>
      <c r="C5" s="76"/>
      <c r="D5" s="77"/>
      <c r="E5" s="78"/>
      <c r="F5" s="13" t="s">
        <v>7</v>
      </c>
      <c r="G5" s="16">
        <f ca="1">IF(LEN(INDIRECT(ADDRESS(ROW()-1, COLUMN())))=1,"",INDIRECT(ADDRESS(23,6))-INDIRECT(ADDRESS(23,7)))</f>
        <v>-3</v>
      </c>
      <c r="H5" s="16">
        <f ca="1">IF(LEN(INDIRECT(ADDRESS(ROW()-1, COLUMN())))=1,"",INDIRECT(ADDRESS(26,7))-INDIRECT(ADDRESS(26,6)))</f>
        <v>9</v>
      </c>
      <c r="I5" s="16">
        <f ca="1">IF(LEN(INDIRECT(ADDRESS(ROW()-1, COLUMN())))=1,"",INDIRECT(ADDRESS(30,6))-INDIRECT(ADDRESS(30,7)))</f>
        <v>5</v>
      </c>
      <c r="J5" s="17">
        <f ca="1">IF(LEN(INDIRECT(ADDRESS(ROW()-1, COLUMN())))=1,"",INDIRECT(ADDRESS(35,7))-INDIRECT(ADDRESS(35,6)))</f>
        <v>2</v>
      </c>
      <c r="K5" s="70"/>
      <c r="L5" s="16">
        <f ca="1">IF(COUNT(F5:J5)=0,"",SUM(F5:J5))</f>
        <v>13</v>
      </c>
      <c r="M5" s="63"/>
    </row>
    <row r="6" spans="2:13" ht="21" x14ac:dyDescent="0.25">
      <c r="B6" s="65">
        <v>2</v>
      </c>
      <c r="C6" s="88" t="s">
        <v>122</v>
      </c>
      <c r="D6" s="89"/>
      <c r="E6" s="90"/>
      <c r="F6" s="11" t="str">
        <f ca="1">INDIRECT(ADDRESS(23,7))&amp;":"&amp;INDIRECT(ADDRESS(23,6))</f>
        <v>13:10</v>
      </c>
      <c r="G6" s="7" t="s">
        <v>7</v>
      </c>
      <c r="H6" s="6" t="str">
        <f ca="1">INDIRECT(ADDRESS(31,6))&amp;":"&amp;INDIRECT(ADDRESS(31,7))</f>
        <v>13:7</v>
      </c>
      <c r="I6" s="6" t="str">
        <f ca="1">INDIRECT(ADDRESS(34,7))&amp;":"&amp;INDIRECT(ADDRESS(34,6))</f>
        <v>8:13</v>
      </c>
      <c r="J6" s="10" t="str">
        <f ca="1">INDIRECT(ADDRESS(18,6))&amp;":"&amp;INDIRECT(ADDRESS(18,7))</f>
        <v>13:4</v>
      </c>
      <c r="K6" s="70">
        <f ca="1">IF(COUNT(F7:J7)=0,"",COUNTIF(F7:J7,"&gt;0")+0.5*COUNTIF(F7:J7,0))</f>
        <v>3</v>
      </c>
      <c r="L6" s="16">
        <v>-2</v>
      </c>
      <c r="M6" s="63">
        <v>3</v>
      </c>
    </row>
    <row r="7" spans="2:13" ht="21" x14ac:dyDescent="0.25">
      <c r="B7" s="66"/>
      <c r="C7" s="88"/>
      <c r="D7" s="89"/>
      <c r="E7" s="90"/>
      <c r="F7" s="21">
        <f ca="1">IF(LEN(INDIRECT(ADDRESS(ROW()-1, COLUMN())))=1,"",INDIRECT(ADDRESS(23,7))-INDIRECT(ADDRESS(23,6)))</f>
        <v>3</v>
      </c>
      <c r="G7" s="14" t="s">
        <v>7</v>
      </c>
      <c r="H7" s="16">
        <f ca="1">IF(LEN(INDIRECT(ADDRESS(ROW()-1, COLUMN())))=1,"",INDIRECT(ADDRESS(31,6))-INDIRECT(ADDRESS(31,7)))</f>
        <v>6</v>
      </c>
      <c r="I7" s="16">
        <f ca="1">IF(LEN(INDIRECT(ADDRESS(ROW()-1, COLUMN())))=1,"",INDIRECT(ADDRESS(34,7))-INDIRECT(ADDRESS(34,6)))</f>
        <v>-5</v>
      </c>
      <c r="J7" s="17">
        <f ca="1">IF(LEN(INDIRECT(ADDRESS(ROW()-1, COLUMN())))=1,"",INDIRECT(ADDRESS(18,6))-INDIRECT(ADDRESS(18,7)))</f>
        <v>9</v>
      </c>
      <c r="K7" s="70"/>
      <c r="L7" s="16">
        <f ca="1">IF(COUNT(F7:J7)=0,"",SUM(F7:J7))</f>
        <v>13</v>
      </c>
      <c r="M7" s="63"/>
    </row>
    <row r="8" spans="2:13" ht="21" x14ac:dyDescent="0.25">
      <c r="B8" s="65">
        <v>3</v>
      </c>
      <c r="C8" s="67" t="s">
        <v>124</v>
      </c>
      <c r="D8" s="68"/>
      <c r="E8" s="69"/>
      <c r="F8" s="11" t="str">
        <f ca="1">INDIRECT(ADDRESS(26,6))&amp;":"&amp;INDIRECT(ADDRESS(26,7))</f>
        <v>4:13</v>
      </c>
      <c r="G8" s="6" t="str">
        <f ca="1">INDIRECT(ADDRESS(31,7))&amp;":"&amp;INDIRECT(ADDRESS(31,6))</f>
        <v>7:13</v>
      </c>
      <c r="H8" s="7" t="s">
        <v>7</v>
      </c>
      <c r="I8" s="6" t="str">
        <f ca="1">INDIRECT(ADDRESS(19,6))&amp;":"&amp;INDIRECT(ADDRESS(19,7))</f>
        <v>10:13</v>
      </c>
      <c r="J8" s="10" t="str">
        <f ca="1">INDIRECT(ADDRESS(22,7))&amp;":"&amp;INDIRECT(ADDRESS(22,6))</f>
        <v>13:2</v>
      </c>
      <c r="K8" s="70">
        <f ca="1">IF(COUNT(F9:J9)=0,"",COUNTIF(F9:J9,"&gt;0")+0.5*COUNTIF(F9:J9,0))</f>
        <v>1</v>
      </c>
      <c r="L8" s="16"/>
      <c r="M8" s="63">
        <v>4</v>
      </c>
    </row>
    <row r="9" spans="2:13" ht="21" x14ac:dyDescent="0.25">
      <c r="B9" s="66"/>
      <c r="C9" s="67"/>
      <c r="D9" s="68"/>
      <c r="E9" s="69"/>
      <c r="F9" s="21">
        <f ca="1">IF(LEN(INDIRECT(ADDRESS(ROW()-1, COLUMN())))=1,"",INDIRECT(ADDRESS(26,6))-INDIRECT(ADDRESS(26,7)))</f>
        <v>-9</v>
      </c>
      <c r="G9" s="16">
        <f ca="1">IF(LEN(INDIRECT(ADDRESS(ROW()-1, COLUMN())))=1,"",INDIRECT(ADDRESS(31,7))-INDIRECT(ADDRESS(31,6)))</f>
        <v>-6</v>
      </c>
      <c r="H9" s="14" t="s">
        <v>7</v>
      </c>
      <c r="I9" s="16">
        <f ca="1">IF(LEN(INDIRECT(ADDRESS(ROW()-1, COLUMN())))=1,"",INDIRECT(ADDRESS(19,6))-INDIRECT(ADDRESS(19,7)))</f>
        <v>-3</v>
      </c>
      <c r="J9" s="17">
        <f ca="1">IF(LEN(INDIRECT(ADDRESS(ROW()-1, COLUMN())))=1,"",INDIRECT(ADDRESS(22,7))-INDIRECT(ADDRESS(22,6)))</f>
        <v>11</v>
      </c>
      <c r="K9" s="70"/>
      <c r="L9" s="16">
        <f ca="1">IF(COUNT(F9:J9)=0,"",SUM(F9:J9))</f>
        <v>-7</v>
      </c>
      <c r="M9" s="63"/>
    </row>
    <row r="10" spans="2:13" ht="21" x14ac:dyDescent="0.25">
      <c r="B10" s="65">
        <v>4</v>
      </c>
      <c r="C10" s="76" t="s">
        <v>123</v>
      </c>
      <c r="D10" s="77"/>
      <c r="E10" s="78"/>
      <c r="F10" s="11" t="str">
        <f ca="1">INDIRECT(ADDRESS(30,7))&amp;":"&amp;INDIRECT(ADDRESS(30,6))</f>
        <v>8:13</v>
      </c>
      <c r="G10" s="6" t="str">
        <f ca="1">INDIRECT(ADDRESS(34,6))&amp;":"&amp;INDIRECT(ADDRESS(34,7))</f>
        <v>13:8</v>
      </c>
      <c r="H10" s="6" t="str">
        <f ca="1">INDIRECT(ADDRESS(19,7))&amp;":"&amp;INDIRECT(ADDRESS(19,6))</f>
        <v>13:10</v>
      </c>
      <c r="I10" s="7" t="s">
        <v>7</v>
      </c>
      <c r="J10" s="10" t="str">
        <f ca="1">INDIRECT(ADDRESS(27,6))&amp;":"&amp;INDIRECT(ADDRESS(27,7))</f>
        <v>13:1</v>
      </c>
      <c r="K10" s="70">
        <f ca="1">IF(COUNT(F11:J11)=0,"",COUNTIF(F11:J11,"&gt;0")+0.5*COUNTIF(F11:J11,0))</f>
        <v>3</v>
      </c>
      <c r="L10" s="16">
        <v>0</v>
      </c>
      <c r="M10" s="63">
        <v>2</v>
      </c>
    </row>
    <row r="11" spans="2:13" ht="21" x14ac:dyDescent="0.25">
      <c r="B11" s="66"/>
      <c r="C11" s="76"/>
      <c r="D11" s="77"/>
      <c r="E11" s="78"/>
      <c r="F11" s="21">
        <f ca="1">IF(LEN(INDIRECT(ADDRESS(ROW()-1, COLUMN())))=1,"",INDIRECT(ADDRESS(30,7))-INDIRECT(ADDRESS(30,6)))</f>
        <v>-5</v>
      </c>
      <c r="G11" s="16">
        <f ca="1">IF(LEN(INDIRECT(ADDRESS(ROW()-1, COLUMN())))=1,"",INDIRECT(ADDRESS(34,6))-INDIRECT(ADDRESS(34,7)))</f>
        <v>5</v>
      </c>
      <c r="H11" s="16">
        <f ca="1">IF(LEN(INDIRECT(ADDRESS(ROW()-1, COLUMN())))=1,"",INDIRECT(ADDRESS(19,7))-INDIRECT(ADDRESS(19,6)))</f>
        <v>3</v>
      </c>
      <c r="I11" s="14" t="s">
        <v>7</v>
      </c>
      <c r="J11" s="17">
        <f ca="1">IF(LEN(INDIRECT(ADDRESS(ROW()-1, COLUMN())))=1,"",INDIRECT(ADDRESS(27,6))-INDIRECT(ADDRESS(27,7)))</f>
        <v>12</v>
      </c>
      <c r="K11" s="70"/>
      <c r="L11" s="16">
        <f ca="1">IF(COUNT(F11:J11)=0,"",SUM(F11:J11))</f>
        <v>15</v>
      </c>
      <c r="M11" s="63"/>
    </row>
    <row r="12" spans="2:13" ht="21" x14ac:dyDescent="0.25">
      <c r="B12" s="65">
        <v>5</v>
      </c>
      <c r="C12" s="67" t="s">
        <v>125</v>
      </c>
      <c r="D12" s="68"/>
      <c r="E12" s="69"/>
      <c r="F12" s="11" t="str">
        <f ca="1">INDIRECT(ADDRESS(35,6))&amp;":"&amp;INDIRECT(ADDRESS(35,7))</f>
        <v>11:13</v>
      </c>
      <c r="G12" s="6" t="str">
        <f ca="1">INDIRECT(ADDRESS(18,7))&amp;":"&amp;INDIRECT(ADDRESS(18,6))</f>
        <v>4:13</v>
      </c>
      <c r="H12" s="6" t="str">
        <f ca="1">INDIRECT(ADDRESS(22,6))&amp;":"&amp;INDIRECT(ADDRESS(22,7))</f>
        <v>2:13</v>
      </c>
      <c r="I12" s="6" t="str">
        <f ca="1">INDIRECT(ADDRESS(27,7))&amp;":"&amp;INDIRECT(ADDRESS(27,6))</f>
        <v>1:13</v>
      </c>
      <c r="J12" s="12" t="s">
        <v>7</v>
      </c>
      <c r="K12" s="70">
        <f ca="1">IF(COUNT(F13:J13)=0,"",COUNTIF(F13:J13,"&gt;0")+0.5*COUNTIF(F13:J13,0))</f>
        <v>0</v>
      </c>
      <c r="L12" s="16"/>
      <c r="M12" s="63">
        <v>5</v>
      </c>
    </row>
    <row r="13" spans="2:13" ht="21.75" thickBot="1" x14ac:dyDescent="0.3">
      <c r="B13" s="71"/>
      <c r="C13" s="72"/>
      <c r="D13" s="73"/>
      <c r="E13" s="74"/>
      <c r="F13" s="19">
        <f ca="1">IF(LEN(INDIRECT(ADDRESS(ROW()-1, COLUMN())))=1,"",INDIRECT(ADDRESS(35,6))-INDIRECT(ADDRESS(35,7)))</f>
        <v>-2</v>
      </c>
      <c r="G13" s="18">
        <f ca="1">IF(LEN(INDIRECT(ADDRESS(ROW()-1, COLUMN())))=1,"",INDIRECT(ADDRESS(18,7))-INDIRECT(ADDRESS(18,6)))</f>
        <v>-9</v>
      </c>
      <c r="H13" s="18">
        <f ca="1">IF(LEN(INDIRECT(ADDRESS(ROW()-1, COLUMN())))=1,"",INDIRECT(ADDRESS(22,6))-INDIRECT(ADDRESS(22,7)))</f>
        <v>-11</v>
      </c>
      <c r="I13" s="18">
        <f ca="1">IF(LEN(INDIRECT(ADDRESS(ROW()-1, COLUMN())))=1,"",INDIRECT(ADDRESS(27,7))-INDIRECT(ADDRESS(27,6)))</f>
        <v>-12</v>
      </c>
      <c r="J13" s="15" t="s">
        <v>7</v>
      </c>
      <c r="K13" s="75"/>
      <c r="L13" s="18">
        <f ca="1">IF(COUNT(F13:J13)=0,"",SUM(F13:J13))</f>
        <v>-34</v>
      </c>
      <c r="M13" s="6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2:13" ht="21.75" thickBot="1" x14ac:dyDescent="0.3">
      <c r="B17" s="62" t="s">
        <v>4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2:13" ht="19.5" thickBot="1" x14ac:dyDescent="0.3">
      <c r="B18" s="40">
        <v>2</v>
      </c>
      <c r="C18" s="59" t="str">
        <f ca="1">IF(ISBLANK(INDIRECT(ADDRESS(B18*2+2,3))),"",INDIRECT(ADDRESS(B18*2+2,3)))</f>
        <v>Никитина Юлия</v>
      </c>
      <c r="D18" s="59"/>
      <c r="E18" s="60"/>
      <c r="F18" s="41">
        <v>13</v>
      </c>
      <c r="G18" s="42">
        <v>4</v>
      </c>
      <c r="H18" s="61" t="str">
        <f ca="1">IF(ISBLANK(INDIRECT(ADDRESS(K18*2+2,3))),"",INDIRECT(ADDRESS(K18*2+2,3)))</f>
        <v>Шемякинская Галина</v>
      </c>
      <c r="I18" s="59"/>
      <c r="J18" s="59"/>
      <c r="K18" s="40">
        <v>5</v>
      </c>
      <c r="L18" s="43" t="s">
        <v>11</v>
      </c>
      <c r="M18" s="33"/>
    </row>
    <row r="19" spans="2:13" ht="19.5" thickBot="1" x14ac:dyDescent="0.3">
      <c r="B19" s="40">
        <v>3</v>
      </c>
      <c r="C19" s="59" t="str">
        <f ca="1">IF(ISBLANK(INDIRECT(ADDRESS(B19*2+2,3))),"",INDIRECT(ADDRESS(B19*2+2,3)))</f>
        <v>Лебедева Людмила</v>
      </c>
      <c r="D19" s="59"/>
      <c r="E19" s="60"/>
      <c r="F19" s="41">
        <v>10</v>
      </c>
      <c r="G19" s="42">
        <v>13</v>
      </c>
      <c r="H19" s="61" t="str">
        <f ca="1">IF(ISBLANK(INDIRECT(ADDRESS(K19*2+2,3))),"",INDIRECT(ADDRESS(K19*2+2,3)))</f>
        <v>Меньшикова Жанна</v>
      </c>
      <c r="I19" s="59"/>
      <c r="J19" s="59"/>
      <c r="K19" s="40">
        <v>4</v>
      </c>
      <c r="L19" s="43" t="s">
        <v>11</v>
      </c>
      <c r="M19" s="33"/>
    </row>
    <row r="20" spans="2:13" ht="30" customHeight="1" x14ac:dyDescent="0.25">
      <c r="M20" s="40"/>
    </row>
    <row r="21" spans="2:13" ht="21.75" thickBot="1" x14ac:dyDescent="0.3">
      <c r="B21" s="62" t="s">
        <v>5</v>
      </c>
      <c r="C21" s="62"/>
      <c r="D21" s="62"/>
      <c r="E21" s="62"/>
      <c r="F21" s="62"/>
      <c r="G21" s="62"/>
      <c r="H21" s="62"/>
      <c r="I21" s="62"/>
      <c r="J21" s="62"/>
      <c r="K21" s="62"/>
      <c r="M21" s="40"/>
    </row>
    <row r="22" spans="2:13" ht="19.5" thickBot="1" x14ac:dyDescent="0.3">
      <c r="B22" s="40">
        <v>5</v>
      </c>
      <c r="C22" s="59" t="str">
        <f ca="1">IF(ISBLANK(INDIRECT(ADDRESS(B22*2+2,3))),"",INDIRECT(ADDRESS(B22*2+2,3)))</f>
        <v>Шемякинская Галина</v>
      </c>
      <c r="D22" s="59"/>
      <c r="E22" s="60"/>
      <c r="F22" s="41">
        <v>2</v>
      </c>
      <c r="G22" s="42">
        <v>13</v>
      </c>
      <c r="H22" s="61" t="str">
        <f ca="1">IF(ISBLANK(INDIRECT(ADDRESS(K22*2+2,3))),"",INDIRECT(ADDRESS(K22*2+2,3)))</f>
        <v>Лебедева Людмила</v>
      </c>
      <c r="I22" s="59"/>
      <c r="J22" s="59"/>
      <c r="K22" s="40">
        <v>3</v>
      </c>
      <c r="L22" s="43" t="s">
        <v>11</v>
      </c>
      <c r="M22" s="33"/>
    </row>
    <row r="23" spans="2:13" ht="19.5" thickBot="1" x14ac:dyDescent="0.3">
      <c r="B23" s="40">
        <v>1</v>
      </c>
      <c r="C23" s="59" t="str">
        <f ca="1">IF(ISBLANK(INDIRECT(ADDRESS(B23*2+2,3))),"",INDIRECT(ADDRESS(B23*2+2,3)))</f>
        <v>Мельник Татьяна</v>
      </c>
      <c r="D23" s="59"/>
      <c r="E23" s="60"/>
      <c r="F23" s="41">
        <v>10</v>
      </c>
      <c r="G23" s="42">
        <v>13</v>
      </c>
      <c r="H23" s="61" t="str">
        <f ca="1">IF(ISBLANK(INDIRECT(ADDRESS(K23*2+2,3))),"",INDIRECT(ADDRESS(K23*2+2,3)))</f>
        <v>Никитина Юлия</v>
      </c>
      <c r="I23" s="59"/>
      <c r="J23" s="59"/>
      <c r="K23" s="40">
        <v>2</v>
      </c>
      <c r="L23" s="43" t="s">
        <v>11</v>
      </c>
      <c r="M23" s="33"/>
    </row>
    <row r="24" spans="2:13" ht="30" customHeight="1" x14ac:dyDescent="0.25">
      <c r="M24" s="40"/>
    </row>
    <row r="25" spans="2:13" ht="21.75" thickBot="1" x14ac:dyDescent="0.3">
      <c r="B25" s="62" t="s">
        <v>6</v>
      </c>
      <c r="C25" s="62"/>
      <c r="D25" s="62"/>
      <c r="E25" s="62"/>
      <c r="F25" s="62"/>
      <c r="G25" s="62"/>
      <c r="H25" s="62"/>
      <c r="I25" s="62"/>
      <c r="J25" s="62"/>
      <c r="K25" s="62"/>
      <c r="M25" s="40"/>
    </row>
    <row r="26" spans="2:13" ht="19.5" thickBot="1" x14ac:dyDescent="0.3">
      <c r="B26" s="40">
        <v>3</v>
      </c>
      <c r="C26" s="59" t="str">
        <f ca="1">IF(ISBLANK(INDIRECT(ADDRESS(B26*2+2,3))),"",INDIRECT(ADDRESS(B26*2+2,3)))</f>
        <v>Лебедева Людмила</v>
      </c>
      <c r="D26" s="59"/>
      <c r="E26" s="60"/>
      <c r="F26" s="41">
        <v>4</v>
      </c>
      <c r="G26" s="42">
        <v>13</v>
      </c>
      <c r="H26" s="61" t="str">
        <f ca="1">IF(ISBLANK(INDIRECT(ADDRESS(K26*2+2,3))),"",INDIRECT(ADDRESS(K26*2+2,3)))</f>
        <v>Мельник Татьяна</v>
      </c>
      <c r="I26" s="59"/>
      <c r="J26" s="59"/>
      <c r="K26" s="40">
        <v>1</v>
      </c>
      <c r="L26" s="43" t="s">
        <v>11</v>
      </c>
      <c r="M26" s="33"/>
    </row>
    <row r="27" spans="2:13" ht="19.5" thickBot="1" x14ac:dyDescent="0.3">
      <c r="B27" s="40">
        <v>4</v>
      </c>
      <c r="C27" s="59" t="str">
        <f ca="1">IF(ISBLANK(INDIRECT(ADDRESS(B27*2+2,3))),"",INDIRECT(ADDRESS(B27*2+2,3)))</f>
        <v>Меньшикова Жанна</v>
      </c>
      <c r="D27" s="59"/>
      <c r="E27" s="60"/>
      <c r="F27" s="41">
        <v>13</v>
      </c>
      <c r="G27" s="42">
        <v>1</v>
      </c>
      <c r="H27" s="61" t="str">
        <f ca="1">IF(ISBLANK(INDIRECT(ADDRESS(K27*2+2,3))),"",INDIRECT(ADDRESS(K27*2+2,3)))</f>
        <v>Шемякинская Галина</v>
      </c>
      <c r="I27" s="59"/>
      <c r="J27" s="59"/>
      <c r="K27" s="40">
        <v>5</v>
      </c>
      <c r="L27" s="43" t="s">
        <v>11</v>
      </c>
      <c r="M27" s="33"/>
    </row>
    <row r="28" spans="2:13" ht="30" customHeight="1" x14ac:dyDescent="0.25">
      <c r="M28" s="40"/>
    </row>
    <row r="29" spans="2:13" ht="21.75" thickBot="1" x14ac:dyDescent="0.3">
      <c r="B29" s="62" t="s">
        <v>8</v>
      </c>
      <c r="C29" s="62"/>
      <c r="D29" s="62"/>
      <c r="E29" s="62"/>
      <c r="F29" s="62"/>
      <c r="G29" s="62"/>
      <c r="H29" s="62"/>
      <c r="I29" s="62"/>
      <c r="J29" s="62"/>
      <c r="K29" s="62"/>
      <c r="M29" s="40"/>
    </row>
    <row r="30" spans="2:13" ht="19.5" thickBot="1" x14ac:dyDescent="0.3">
      <c r="B30" s="40">
        <v>1</v>
      </c>
      <c r="C30" s="59" t="str">
        <f ca="1">IF(ISBLANK(INDIRECT(ADDRESS(B30*2+2,3))),"",INDIRECT(ADDRESS(B30*2+2,3)))</f>
        <v>Мельник Татьяна</v>
      </c>
      <c r="D30" s="59"/>
      <c r="E30" s="60"/>
      <c r="F30" s="41">
        <v>13</v>
      </c>
      <c r="G30" s="42">
        <v>8</v>
      </c>
      <c r="H30" s="61" t="str">
        <f ca="1">IF(ISBLANK(INDIRECT(ADDRESS(K30*2+2,3))),"",INDIRECT(ADDRESS(K30*2+2,3)))</f>
        <v>Меньшикова Жанна</v>
      </c>
      <c r="I30" s="59"/>
      <c r="J30" s="59"/>
      <c r="K30" s="40">
        <v>4</v>
      </c>
      <c r="L30" s="43" t="s">
        <v>11</v>
      </c>
      <c r="M30" s="33"/>
    </row>
    <row r="31" spans="2:13" ht="19.5" thickBot="1" x14ac:dyDescent="0.3">
      <c r="B31" s="40">
        <v>2</v>
      </c>
      <c r="C31" s="59" t="str">
        <f ca="1">IF(ISBLANK(INDIRECT(ADDRESS(B31*2+2,3))),"",INDIRECT(ADDRESS(B31*2+2,3)))</f>
        <v>Никитина Юлия</v>
      </c>
      <c r="D31" s="59"/>
      <c r="E31" s="60"/>
      <c r="F31" s="41">
        <v>13</v>
      </c>
      <c r="G31" s="42">
        <v>7</v>
      </c>
      <c r="H31" s="61" t="str">
        <f ca="1">IF(ISBLANK(INDIRECT(ADDRESS(K31*2+2,3))),"",INDIRECT(ADDRESS(K31*2+2,3)))</f>
        <v>Лебедева Людмила</v>
      </c>
      <c r="I31" s="59"/>
      <c r="J31" s="59"/>
      <c r="K31" s="40">
        <v>3</v>
      </c>
      <c r="L31" s="43" t="s">
        <v>11</v>
      </c>
      <c r="M31" s="33"/>
    </row>
    <row r="32" spans="2:13" ht="30" customHeight="1" x14ac:dyDescent="0.25">
      <c r="M32" s="40"/>
    </row>
    <row r="33" spans="2:13" ht="21.75" thickBot="1" x14ac:dyDescent="0.3">
      <c r="B33" s="62" t="s">
        <v>9</v>
      </c>
      <c r="C33" s="62"/>
      <c r="D33" s="62"/>
      <c r="E33" s="62"/>
      <c r="F33" s="62"/>
      <c r="G33" s="62"/>
      <c r="H33" s="62"/>
      <c r="I33" s="62"/>
      <c r="J33" s="62"/>
      <c r="K33" s="62"/>
      <c r="M33" s="40"/>
    </row>
    <row r="34" spans="2:13" ht="19.5" thickBot="1" x14ac:dyDescent="0.3">
      <c r="B34" s="40">
        <v>4</v>
      </c>
      <c r="C34" s="59" t="str">
        <f ca="1">IF(ISBLANK(INDIRECT(ADDRESS(B34*2+2,3))),"",INDIRECT(ADDRESS(B34*2+2,3)))</f>
        <v>Меньшикова Жанна</v>
      </c>
      <c r="D34" s="59"/>
      <c r="E34" s="60"/>
      <c r="F34" s="41">
        <v>13</v>
      </c>
      <c r="G34" s="42">
        <v>8</v>
      </c>
      <c r="H34" s="61" t="str">
        <f ca="1">IF(ISBLANK(INDIRECT(ADDRESS(K34*2+2,3))),"",INDIRECT(ADDRESS(K34*2+2,3)))</f>
        <v>Никитина Юлия</v>
      </c>
      <c r="I34" s="59"/>
      <c r="J34" s="59"/>
      <c r="K34" s="40">
        <v>2</v>
      </c>
      <c r="L34" s="43" t="s">
        <v>11</v>
      </c>
      <c r="M34" s="33"/>
    </row>
    <row r="35" spans="2:13" ht="19.5" thickBot="1" x14ac:dyDescent="0.3">
      <c r="B35" s="40">
        <v>5</v>
      </c>
      <c r="C35" s="59" t="str">
        <f ca="1">IF(ISBLANK(INDIRECT(ADDRESS(B35*2+2,3))),"",INDIRECT(ADDRESS(B35*2+2,3)))</f>
        <v>Шемякинская Галина</v>
      </c>
      <c r="D35" s="59"/>
      <c r="E35" s="60"/>
      <c r="F35" s="41">
        <v>11</v>
      </c>
      <c r="G35" s="42">
        <v>13</v>
      </c>
      <c r="H35" s="61" t="str">
        <f ca="1">IF(ISBLANK(INDIRECT(ADDRESS(K35*2+2,3))),"",INDIRECT(ADDRESS(K35*2+2,3)))</f>
        <v>Мельник Татьяна</v>
      </c>
      <c r="I35" s="59"/>
      <c r="J35" s="59"/>
      <c r="K35" s="40">
        <v>1</v>
      </c>
      <c r="L35" s="43" t="s">
        <v>11</v>
      </c>
      <c r="M35" s="33"/>
    </row>
  </sheetData>
  <mergeCells count="47">
    <mergeCell ref="M4:M5"/>
    <mergeCell ref="B1:K1"/>
    <mergeCell ref="C3:E3"/>
    <mergeCell ref="B4:B5"/>
    <mergeCell ref="C4:E5"/>
    <mergeCell ref="K4:K5"/>
    <mergeCell ref="B6:B7"/>
    <mergeCell ref="C6:E7"/>
    <mergeCell ref="K6:K7"/>
    <mergeCell ref="M6:M7"/>
    <mergeCell ref="B8:B9"/>
    <mergeCell ref="C8:E9"/>
    <mergeCell ref="K8:K9"/>
    <mergeCell ref="M8:M9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33:K33"/>
    <mergeCell ref="C34:E34"/>
    <mergeCell ref="H34:J34"/>
    <mergeCell ref="C35:E35"/>
    <mergeCell ref="H35:J3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10" sqref="A10"/>
    </sheetView>
  </sheetViews>
  <sheetFormatPr defaultRowHeight="15" x14ac:dyDescent="0.25"/>
  <cols>
    <col min="1" max="1" width="9.140625" style="40"/>
    <col min="2" max="2" width="18.85546875" customWidth="1"/>
    <col min="3" max="3" width="15.28515625" customWidth="1"/>
    <col min="4" max="4" width="14.28515625" customWidth="1"/>
    <col min="5" max="6" width="9.140625" style="47"/>
  </cols>
  <sheetData>
    <row r="1" spans="1:7" x14ac:dyDescent="0.25">
      <c r="B1" t="s">
        <v>19</v>
      </c>
    </row>
    <row r="2" spans="1:7" x14ac:dyDescent="0.25">
      <c r="A2" s="40" t="s">
        <v>20</v>
      </c>
      <c r="B2" t="s">
        <v>21</v>
      </c>
      <c r="C2" t="s">
        <v>22</v>
      </c>
      <c r="D2" t="s">
        <v>23</v>
      </c>
      <c r="E2" s="47" t="s">
        <v>24</v>
      </c>
      <c r="F2" s="47" t="s">
        <v>25</v>
      </c>
      <c r="G2" t="s">
        <v>26</v>
      </c>
    </row>
  </sheetData>
  <sortState ref="A3:H6">
    <sortCondition descending="1" ref="C3:C6"/>
    <sortCondition descending="1" ref="D3:D6"/>
    <sortCondition descending="1" ref="E3:E6"/>
    <sortCondition descending="1" ref="F3:F6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F15" sqref="F15"/>
    </sheetView>
  </sheetViews>
  <sheetFormatPr defaultRowHeight="15" x14ac:dyDescent="0.25"/>
  <cols>
    <col min="1" max="1" width="5.140625" style="40" customWidth="1"/>
    <col min="2" max="2" width="30.28515625" customWidth="1"/>
    <col min="3" max="3" width="9.5703125" style="40" customWidth="1"/>
    <col min="4" max="4" width="15.7109375" customWidth="1"/>
    <col min="6" max="6" width="10.85546875" style="40" customWidth="1"/>
    <col min="7" max="7" width="23.5703125" customWidth="1"/>
  </cols>
  <sheetData>
    <row r="1" spans="1:8" s="48" customFormat="1" x14ac:dyDescent="0.25">
      <c r="A1" s="48" t="s">
        <v>35</v>
      </c>
      <c r="B1" s="48" t="s">
        <v>21</v>
      </c>
      <c r="C1" s="48" t="s">
        <v>27</v>
      </c>
      <c r="D1" s="48" t="s">
        <v>36</v>
      </c>
      <c r="E1" s="48" t="s">
        <v>37</v>
      </c>
      <c r="F1" s="48" t="s">
        <v>49</v>
      </c>
      <c r="G1" s="48" t="s">
        <v>93</v>
      </c>
    </row>
    <row r="2" spans="1:8" x14ac:dyDescent="0.25">
      <c r="A2" s="40">
        <v>1</v>
      </c>
      <c r="B2" s="50" t="s">
        <v>52</v>
      </c>
      <c r="C2" s="56">
        <v>0</v>
      </c>
      <c r="D2" s="50" t="s">
        <v>103</v>
      </c>
      <c r="E2" s="50" t="s">
        <v>104</v>
      </c>
      <c r="F2" s="56"/>
      <c r="G2" s="50"/>
      <c r="H2" s="50"/>
    </row>
    <row r="3" spans="1:8" x14ac:dyDescent="0.25">
      <c r="A3" s="40">
        <v>2</v>
      </c>
      <c r="B3" s="50" t="s">
        <v>40</v>
      </c>
      <c r="C3" s="56">
        <v>71</v>
      </c>
      <c r="D3" s="50" t="s">
        <v>105</v>
      </c>
      <c r="E3" s="50" t="s">
        <v>106</v>
      </c>
      <c r="F3" s="57">
        <v>1</v>
      </c>
      <c r="G3" s="50"/>
      <c r="H3" s="50"/>
    </row>
    <row r="4" spans="1:8" x14ac:dyDescent="0.25">
      <c r="A4" s="40">
        <v>3</v>
      </c>
      <c r="B4" s="50" t="s">
        <v>54</v>
      </c>
      <c r="C4" s="56">
        <v>40</v>
      </c>
      <c r="D4" s="50" t="s">
        <v>105</v>
      </c>
      <c r="E4" s="50" t="s">
        <v>106</v>
      </c>
      <c r="F4" s="56"/>
      <c r="G4" s="50"/>
      <c r="H4" s="50"/>
    </row>
    <row r="5" spans="1:8" x14ac:dyDescent="0.25">
      <c r="A5" s="40">
        <v>4</v>
      </c>
      <c r="B5" s="50" t="s">
        <v>55</v>
      </c>
      <c r="C5" s="56">
        <v>84</v>
      </c>
      <c r="D5" s="50" t="s">
        <v>105</v>
      </c>
      <c r="E5" s="50" t="s">
        <v>107</v>
      </c>
      <c r="F5" s="56">
        <v>1</v>
      </c>
      <c r="G5" s="50"/>
      <c r="H5" s="50"/>
    </row>
    <row r="6" spans="1:8" x14ac:dyDescent="0.25">
      <c r="A6" s="40">
        <v>5</v>
      </c>
      <c r="B6" s="50" t="s">
        <v>42</v>
      </c>
      <c r="C6" s="56">
        <v>28</v>
      </c>
      <c r="D6" s="50" t="s">
        <v>105</v>
      </c>
      <c r="E6" s="50" t="s">
        <v>107</v>
      </c>
      <c r="F6" s="56">
        <v>3</v>
      </c>
      <c r="G6" s="50"/>
      <c r="H6" s="50"/>
    </row>
    <row r="7" spans="1:8" x14ac:dyDescent="0.25">
      <c r="A7" s="40">
        <v>6</v>
      </c>
      <c r="B7" s="50" t="s">
        <v>47</v>
      </c>
      <c r="C7" s="56">
        <v>99</v>
      </c>
      <c r="D7" s="50" t="s">
        <v>108</v>
      </c>
      <c r="E7" s="50" t="s">
        <v>109</v>
      </c>
      <c r="F7" s="56">
        <v>3</v>
      </c>
      <c r="G7" s="50"/>
      <c r="H7" s="50"/>
    </row>
    <row r="8" spans="1:8" x14ac:dyDescent="0.25">
      <c r="A8" s="40">
        <v>7</v>
      </c>
      <c r="B8" s="50" t="s">
        <v>69</v>
      </c>
      <c r="C8" s="56">
        <v>49</v>
      </c>
      <c r="D8" s="50" t="s">
        <v>108</v>
      </c>
      <c r="E8" s="50" t="s">
        <v>111</v>
      </c>
      <c r="F8" s="56">
        <v>1</v>
      </c>
      <c r="G8" s="50" t="s">
        <v>121</v>
      </c>
      <c r="H8" s="50"/>
    </row>
    <row r="9" spans="1:8" x14ac:dyDescent="0.25">
      <c r="A9" s="40">
        <v>8</v>
      </c>
      <c r="B9" s="50" t="s">
        <v>46</v>
      </c>
      <c r="C9" s="56">
        <v>50</v>
      </c>
      <c r="D9" s="50" t="s">
        <v>108</v>
      </c>
      <c r="E9" s="50" t="s">
        <v>110</v>
      </c>
      <c r="F9" s="56"/>
      <c r="G9" s="50" t="s">
        <v>120</v>
      </c>
      <c r="H9" s="50"/>
    </row>
    <row r="10" spans="1:8" x14ac:dyDescent="0.25">
      <c r="A10" s="40">
        <v>9</v>
      </c>
      <c r="B10" s="50" t="s">
        <v>66</v>
      </c>
      <c r="C10" s="56">
        <v>41</v>
      </c>
      <c r="D10" s="50" t="s">
        <v>108</v>
      </c>
      <c r="E10" s="50" t="s">
        <v>110</v>
      </c>
      <c r="F10" s="56"/>
      <c r="G10" s="50"/>
      <c r="H10" s="50"/>
    </row>
    <row r="11" spans="1:8" x14ac:dyDescent="0.25">
      <c r="A11" s="40">
        <v>10</v>
      </c>
      <c r="B11" s="50" t="s">
        <v>71</v>
      </c>
      <c r="C11" s="56">
        <v>0</v>
      </c>
      <c r="D11" s="50" t="s">
        <v>108</v>
      </c>
      <c r="E11" s="50" t="s">
        <v>111</v>
      </c>
      <c r="F11" s="56">
        <v>3</v>
      </c>
      <c r="G11" s="50"/>
      <c r="H11" s="50"/>
    </row>
    <row r="12" spans="1:8" x14ac:dyDescent="0.25">
      <c r="A12" s="40">
        <v>11</v>
      </c>
      <c r="B12" s="50" t="s">
        <v>72</v>
      </c>
      <c r="C12" s="56">
        <v>45</v>
      </c>
      <c r="D12" s="50" t="s">
        <v>108</v>
      </c>
      <c r="E12" s="50" t="s">
        <v>111</v>
      </c>
      <c r="F12" s="56">
        <v>3</v>
      </c>
      <c r="G12" s="50"/>
      <c r="H12" s="50"/>
    </row>
    <row r="13" spans="1:8" x14ac:dyDescent="0.25">
      <c r="A13" s="40">
        <v>12</v>
      </c>
      <c r="B13" s="50" t="s">
        <v>77</v>
      </c>
      <c r="C13" s="56">
        <v>77</v>
      </c>
      <c r="D13" s="50" t="s">
        <v>108</v>
      </c>
      <c r="E13" s="50" t="s">
        <v>112</v>
      </c>
      <c r="F13" s="56">
        <v>2</v>
      </c>
      <c r="G13" s="50"/>
      <c r="H13" s="50"/>
    </row>
    <row r="14" spans="1:8" x14ac:dyDescent="0.25">
      <c r="A14" s="40">
        <v>13</v>
      </c>
      <c r="B14" s="50" t="s">
        <v>78</v>
      </c>
      <c r="C14" s="56">
        <v>13</v>
      </c>
      <c r="D14" s="50" t="s">
        <v>108</v>
      </c>
      <c r="E14" s="50" t="s">
        <v>112</v>
      </c>
      <c r="F14" s="56"/>
      <c r="G14" s="50"/>
      <c r="H14" s="50"/>
    </row>
    <row r="15" spans="1:8" x14ac:dyDescent="0.25">
      <c r="A15" s="40">
        <v>14</v>
      </c>
      <c r="B15" s="50" t="s">
        <v>89</v>
      </c>
      <c r="C15" s="56">
        <v>0</v>
      </c>
      <c r="D15" s="50" t="s">
        <v>94</v>
      </c>
      <c r="E15" s="50" t="s">
        <v>95</v>
      </c>
      <c r="F15" s="56"/>
      <c r="G15" s="50" t="s">
        <v>96</v>
      </c>
      <c r="H15" s="50"/>
    </row>
    <row r="16" spans="1:8" x14ac:dyDescent="0.25">
      <c r="A16" s="40">
        <v>15</v>
      </c>
      <c r="B16" s="50" t="s">
        <v>85</v>
      </c>
      <c r="C16" s="56">
        <v>0</v>
      </c>
      <c r="D16" s="50" t="s">
        <v>94</v>
      </c>
      <c r="E16" s="50" t="s">
        <v>97</v>
      </c>
      <c r="F16" s="56"/>
      <c r="G16" s="50"/>
      <c r="H16" s="50"/>
    </row>
    <row r="17" spans="1:8" x14ac:dyDescent="0.25">
      <c r="A17" s="40">
        <v>16</v>
      </c>
      <c r="B17" s="50" t="s">
        <v>92</v>
      </c>
      <c r="C17" s="56">
        <v>33</v>
      </c>
      <c r="D17" s="50" t="s">
        <v>94</v>
      </c>
      <c r="E17" s="50" t="s">
        <v>95</v>
      </c>
      <c r="F17" s="56"/>
      <c r="G17" s="50"/>
      <c r="H17" s="50"/>
    </row>
    <row r="18" spans="1:8" x14ac:dyDescent="0.25">
      <c r="A18" s="40">
        <v>17</v>
      </c>
      <c r="B18" s="49" t="s">
        <v>99</v>
      </c>
      <c r="C18" s="57">
        <v>53</v>
      </c>
      <c r="D18" s="49" t="s">
        <v>113</v>
      </c>
      <c r="E18" s="49" t="s">
        <v>114</v>
      </c>
      <c r="F18" s="57"/>
      <c r="G18" s="50"/>
      <c r="H18" s="50"/>
    </row>
    <row r="19" spans="1:8" x14ac:dyDescent="0.25">
      <c r="A19" s="40">
        <v>18</v>
      </c>
      <c r="B19" s="49" t="s">
        <v>100</v>
      </c>
      <c r="C19" s="56">
        <v>55</v>
      </c>
      <c r="D19" s="49" t="s">
        <v>113</v>
      </c>
      <c r="E19" s="49" t="s">
        <v>114</v>
      </c>
      <c r="F19" s="56"/>
      <c r="G19" s="50"/>
      <c r="H19" s="50"/>
    </row>
    <row r="20" spans="1:8" x14ac:dyDescent="0.25">
      <c r="A20" s="40">
        <v>19</v>
      </c>
      <c r="B20" s="49" t="s">
        <v>115</v>
      </c>
      <c r="C20" s="56">
        <v>22</v>
      </c>
      <c r="D20" s="49" t="s">
        <v>116</v>
      </c>
      <c r="E20" s="49" t="s">
        <v>118</v>
      </c>
      <c r="F20" s="56"/>
      <c r="G20" s="50"/>
      <c r="H20" s="50"/>
    </row>
    <row r="21" spans="1:8" x14ac:dyDescent="0.25">
      <c r="A21" s="40">
        <v>20</v>
      </c>
      <c r="B21" s="49" t="s">
        <v>59</v>
      </c>
      <c r="C21" s="56">
        <v>0</v>
      </c>
      <c r="D21" s="49" t="s">
        <v>105</v>
      </c>
      <c r="E21" s="49" t="s">
        <v>106</v>
      </c>
      <c r="F21" s="56">
        <v>3</v>
      </c>
      <c r="G21" s="50" t="s">
        <v>119</v>
      </c>
      <c r="H21" s="50"/>
    </row>
    <row r="22" spans="1:8" x14ac:dyDescent="0.25">
      <c r="A22" s="40">
        <v>21</v>
      </c>
      <c r="B22" s="49" t="s">
        <v>81</v>
      </c>
      <c r="C22" s="56">
        <v>0</v>
      </c>
      <c r="D22" s="49" t="s">
        <v>108</v>
      </c>
      <c r="E22" s="49" t="s">
        <v>112</v>
      </c>
      <c r="F22" s="56">
        <v>2</v>
      </c>
      <c r="G22" s="50" t="s">
        <v>119</v>
      </c>
      <c r="H22" s="50"/>
    </row>
    <row r="23" spans="1:8" x14ac:dyDescent="0.25">
      <c r="A23" s="40">
        <v>22</v>
      </c>
      <c r="B23" s="50"/>
      <c r="C23" s="56"/>
      <c r="D23" s="50"/>
      <c r="E23" s="50"/>
      <c r="F23" s="56"/>
      <c r="G23" s="50"/>
      <c r="H23" s="50"/>
    </row>
    <row r="24" spans="1:8" x14ac:dyDescent="0.25">
      <c r="A24" s="40">
        <v>23</v>
      </c>
      <c r="B24" s="50"/>
      <c r="C24" s="56"/>
      <c r="D24" s="50"/>
      <c r="E24" s="50"/>
      <c r="F24" s="56"/>
      <c r="G24" s="50"/>
      <c r="H24" s="50"/>
    </row>
    <row r="25" spans="1:8" x14ac:dyDescent="0.25">
      <c r="A25" s="40">
        <v>24</v>
      </c>
      <c r="B25" s="50"/>
      <c r="C25" s="56"/>
      <c r="D25" s="50"/>
      <c r="E25" s="50"/>
      <c r="F25" s="56"/>
      <c r="G25" s="50"/>
      <c r="H25" s="50"/>
    </row>
    <row r="26" spans="1:8" x14ac:dyDescent="0.25">
      <c r="A26" s="40">
        <v>25</v>
      </c>
      <c r="B26" s="50"/>
      <c r="C26" s="56"/>
      <c r="D26" s="50"/>
      <c r="E26" s="50"/>
      <c r="F26" s="56"/>
      <c r="G26" s="50"/>
      <c r="H26" s="50"/>
    </row>
    <row r="27" spans="1:8" x14ac:dyDescent="0.25">
      <c r="A27" s="40">
        <v>26</v>
      </c>
      <c r="B27" s="50"/>
      <c r="C27" s="56"/>
      <c r="D27" s="50"/>
      <c r="E27" s="50"/>
      <c r="F27" s="56"/>
      <c r="G27" s="50"/>
      <c r="H27" s="50"/>
    </row>
    <row r="28" spans="1:8" x14ac:dyDescent="0.25">
      <c r="A28" s="40">
        <v>27</v>
      </c>
      <c r="B28" s="50"/>
      <c r="C28" s="56"/>
      <c r="D28" s="50"/>
      <c r="E28" s="50"/>
      <c r="F28" s="56"/>
      <c r="G28" s="50"/>
      <c r="H28" s="50"/>
    </row>
    <row r="29" spans="1:8" x14ac:dyDescent="0.25">
      <c r="A29" s="40">
        <v>28</v>
      </c>
      <c r="B29" s="50"/>
      <c r="C29" s="56"/>
      <c r="D29" s="50"/>
      <c r="E29" s="50"/>
      <c r="F29" s="56"/>
      <c r="G29" s="50"/>
      <c r="H29" s="50"/>
    </row>
    <row r="30" spans="1:8" x14ac:dyDescent="0.25">
      <c r="A30" s="40">
        <v>29</v>
      </c>
      <c r="B30" s="50"/>
      <c r="C30" s="56"/>
      <c r="D30" s="50"/>
      <c r="E30" s="50"/>
      <c r="F30" s="56"/>
      <c r="G30" s="50"/>
      <c r="H30" s="50"/>
    </row>
    <row r="31" spans="1:8" x14ac:dyDescent="0.25">
      <c r="A31" s="40">
        <v>30</v>
      </c>
      <c r="B31" s="50"/>
      <c r="C31" s="56"/>
      <c r="D31" s="50"/>
      <c r="E31" s="50"/>
      <c r="F31" s="56"/>
      <c r="G31" s="50"/>
      <c r="H31" s="50"/>
    </row>
    <row r="32" spans="1:8" x14ac:dyDescent="0.25">
      <c r="A32" s="40">
        <v>31</v>
      </c>
      <c r="B32" s="50"/>
      <c r="C32" s="56"/>
      <c r="D32" s="50"/>
      <c r="E32" s="50"/>
      <c r="F32" s="56"/>
      <c r="G32" s="50"/>
      <c r="H32" s="50"/>
    </row>
    <row r="33" spans="1:8" x14ac:dyDescent="0.25">
      <c r="A33" s="40">
        <v>32</v>
      </c>
      <c r="B33" s="50"/>
      <c r="C33" s="56"/>
      <c r="D33" s="50"/>
      <c r="E33" s="50"/>
      <c r="F33" s="56"/>
      <c r="G33" s="50"/>
      <c r="H33" s="50"/>
    </row>
    <row r="34" spans="1:8" x14ac:dyDescent="0.25">
      <c r="A34" s="40">
        <v>33</v>
      </c>
      <c r="B34" s="50"/>
      <c r="C34" s="56"/>
      <c r="D34" s="50"/>
      <c r="E34" s="50"/>
      <c r="F34" s="56"/>
      <c r="G34" s="50"/>
      <c r="H34" s="50"/>
    </row>
    <row r="35" spans="1:8" x14ac:dyDescent="0.25">
      <c r="A35" s="40">
        <v>34</v>
      </c>
      <c r="B35" s="50"/>
      <c r="C35" s="56"/>
      <c r="D35" s="50"/>
      <c r="E35" s="50"/>
      <c r="F35" s="56"/>
      <c r="G35" s="50"/>
      <c r="H35" s="50"/>
    </row>
    <row r="36" spans="1:8" x14ac:dyDescent="0.25">
      <c r="A36" s="40">
        <v>35</v>
      </c>
      <c r="B36" s="50"/>
      <c r="C36" s="56"/>
      <c r="D36" s="50"/>
      <c r="E36" s="50"/>
      <c r="F36" s="56"/>
      <c r="G36" s="50"/>
      <c r="H36" s="50"/>
    </row>
    <row r="37" spans="1:8" x14ac:dyDescent="0.25">
      <c r="A37" s="40">
        <v>36</v>
      </c>
      <c r="B37" s="50"/>
      <c r="C37" s="56"/>
      <c r="D37" s="50"/>
      <c r="E37" s="50"/>
      <c r="F37" s="56"/>
      <c r="G37" s="50"/>
      <c r="H37" s="50"/>
    </row>
    <row r="38" spans="1:8" x14ac:dyDescent="0.25">
      <c r="B38" s="50"/>
      <c r="C38" s="56"/>
      <c r="D38" s="50"/>
      <c r="E38" s="50"/>
      <c r="F38" s="56"/>
      <c r="G38" s="50"/>
      <c r="H38" s="50"/>
    </row>
    <row r="40" spans="1:8" x14ac:dyDescent="0.25">
      <c r="B40" t="s">
        <v>19</v>
      </c>
      <c r="C40"/>
      <c r="E40" s="47"/>
      <c r="F40" s="58"/>
    </row>
    <row r="41" spans="1:8" x14ac:dyDescent="0.25">
      <c r="A41" s="40" t="s">
        <v>20</v>
      </c>
      <c r="B41" t="s">
        <v>21</v>
      </c>
      <c r="C41" t="s">
        <v>22</v>
      </c>
      <c r="D41" t="s">
        <v>23</v>
      </c>
      <c r="E41" s="47" t="s">
        <v>24</v>
      </c>
      <c r="F41" s="58" t="s">
        <v>25</v>
      </c>
      <c r="G41" t="s">
        <v>26</v>
      </c>
    </row>
    <row r="42" spans="1:8" x14ac:dyDescent="0.25">
      <c r="A42" s="40">
        <v>1</v>
      </c>
      <c r="C42"/>
      <c r="E42" s="47"/>
      <c r="F42" s="58"/>
    </row>
    <row r="43" spans="1:8" x14ac:dyDescent="0.25">
      <c r="A43" s="40">
        <v>2</v>
      </c>
      <c r="C43"/>
      <c r="E43" s="47"/>
      <c r="F43" s="58"/>
    </row>
    <row r="44" spans="1:8" x14ac:dyDescent="0.25">
      <c r="A44" s="40">
        <v>3</v>
      </c>
      <c r="C44"/>
      <c r="E44" s="47"/>
      <c r="F44" s="58"/>
    </row>
    <row r="45" spans="1:8" x14ac:dyDescent="0.25">
      <c r="A45" s="40">
        <v>4</v>
      </c>
      <c r="C45"/>
      <c r="E45" s="47"/>
      <c r="F45" s="58"/>
    </row>
  </sheetData>
  <sortState ref="A2:G26">
    <sortCondition descending="1" ref="F2:F26"/>
    <sortCondition descending="1" ref="C2:C26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N42"/>
  <sheetViews>
    <sheetView workbookViewId="0">
      <selection activeCell="C4" sqref="C4:E5"/>
    </sheetView>
  </sheetViews>
  <sheetFormatPr defaultRowHeight="15" x14ac:dyDescent="0.25"/>
  <cols>
    <col min="1" max="1" width="4" style="24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38.25" customHeight="1" x14ac:dyDescent="0.25">
      <c r="B1" s="92" t="s">
        <v>12</v>
      </c>
      <c r="C1" s="92"/>
      <c r="D1" s="92"/>
      <c r="E1" s="92"/>
      <c r="F1" s="92"/>
      <c r="G1" s="92"/>
      <c r="H1" s="92"/>
      <c r="I1" s="92"/>
      <c r="J1" s="92"/>
      <c r="K1" s="92"/>
      <c r="L1" t="s">
        <v>13</v>
      </c>
      <c r="M1"/>
      <c r="N1" s="34">
        <v>46032</v>
      </c>
    </row>
    <row r="2" spans="2:14" ht="15.75" thickBot="1" x14ac:dyDescent="0.3">
      <c r="M2"/>
    </row>
    <row r="3" spans="2:14" ht="30" customHeight="1" thickBot="1" x14ac:dyDescent="0.3">
      <c r="B3" s="35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84">
        <v>1</v>
      </c>
      <c r="C4" s="96" t="s">
        <v>40</v>
      </c>
      <c r="D4" s="97"/>
      <c r="E4" s="98"/>
      <c r="F4" s="9" t="s">
        <v>7</v>
      </c>
      <c r="G4" s="5" t="str">
        <f ca="1">INDIRECT(ADDRESS(27,6))&amp;":"&amp;INDIRECT(ADDRESS(27,7))</f>
        <v>13:5</v>
      </c>
      <c r="H4" s="5" t="str">
        <f ca="1">INDIRECT(ADDRESS(31,7))&amp;":"&amp;INDIRECT(ADDRESS(31,6))</f>
        <v>13:8</v>
      </c>
      <c r="I4" s="5" t="str">
        <f ca="1">INDIRECT(ADDRESS(36,6))&amp;":"&amp;INDIRECT(ADDRESS(36,7))</f>
        <v>13:4</v>
      </c>
      <c r="J4" s="5" t="str">
        <f ca="1">INDIRECT(ADDRESS(42,7))&amp;":"&amp;INDIRECT(ADDRESS(42,6))</f>
        <v>10:13</v>
      </c>
      <c r="K4" s="20" t="str">
        <f ca="1">INDIRECT(ADDRESS(20,6))&amp;":"&amp;INDIRECT(ADDRESS(20,7))</f>
        <v>13:3</v>
      </c>
      <c r="L4" s="99">
        <f ca="1">IF(COUNT(F5:K5)=0,"",COUNTIF(F5:K5,"&gt;0")+0.5*COUNTIF(F5:K5,0))</f>
        <v>4</v>
      </c>
      <c r="M4" s="22"/>
      <c r="N4" s="100">
        <v>1</v>
      </c>
    </row>
    <row r="5" spans="2:14" ht="24" customHeight="1" x14ac:dyDescent="0.25">
      <c r="B5" s="66"/>
      <c r="C5" s="76"/>
      <c r="D5" s="77"/>
      <c r="E5" s="78"/>
      <c r="F5" s="13" t="s">
        <v>7</v>
      </c>
      <c r="G5" s="16">
        <f ca="1">IF(LEN(INDIRECT(ADDRESS(ROW()-1, COLUMN())))=1,"",INDIRECT(ADDRESS(27,6))-INDIRECT(ADDRESS(27,7)))</f>
        <v>8</v>
      </c>
      <c r="H5" s="16">
        <f ca="1">IF(LEN(INDIRECT(ADDRESS(ROW()-1, COLUMN())))=1,"",INDIRECT(ADDRESS(31,7))-INDIRECT(ADDRESS(31,6)))</f>
        <v>5</v>
      </c>
      <c r="I5" s="16">
        <f ca="1">IF(LEN(INDIRECT(ADDRESS(ROW()-1, COLUMN())))=1,"",INDIRECT(ADDRESS(36,6))-INDIRECT(ADDRESS(36,7)))</f>
        <v>9</v>
      </c>
      <c r="J5" s="16">
        <f ca="1">IF(LEN(INDIRECT(ADDRESS(ROW()-1, COLUMN())))=1,"",INDIRECT(ADDRESS(42,7))-INDIRECT(ADDRESS(42,6)))</f>
        <v>-3</v>
      </c>
      <c r="K5" s="17">
        <f ca="1">IF(LEN(INDIRECT(ADDRESS(ROW()-1, COLUMN())))=1,"",INDIRECT(ADDRESS(20,6))-INDIRECT(ADDRESS(20,7)))</f>
        <v>10</v>
      </c>
      <c r="L5" s="93"/>
      <c r="M5" s="16">
        <f ca="1">IF(COUNT(F5:K5)=0,"",SUM(F5:K5))</f>
        <v>29</v>
      </c>
      <c r="N5" s="95"/>
    </row>
    <row r="6" spans="2:14" ht="24" customHeight="1" x14ac:dyDescent="0.25">
      <c r="B6" s="65">
        <v>2</v>
      </c>
      <c r="C6" s="67" t="s">
        <v>41</v>
      </c>
      <c r="D6" s="68"/>
      <c r="E6" s="69"/>
      <c r="F6" s="11" t="str">
        <f ca="1">INDIRECT(ADDRESS(27,7))&amp;":"&amp;INDIRECT(ADDRESS(27,6))</f>
        <v>5:13</v>
      </c>
      <c r="G6" s="7" t="s">
        <v>7</v>
      </c>
      <c r="H6" s="6" t="str">
        <f ca="1">INDIRECT(ADDRESS(37,6))&amp;":"&amp;INDIRECT(ADDRESS(37,7))</f>
        <v>10:13</v>
      </c>
      <c r="I6" s="6" t="str">
        <f ca="1">INDIRECT(ADDRESS(41,7))&amp;":"&amp;INDIRECT(ADDRESS(41,6))</f>
        <v>13:7</v>
      </c>
      <c r="J6" s="6" t="str">
        <f ca="1">INDIRECT(ADDRESS(21,6))&amp;":"&amp;INDIRECT(ADDRESS(21,7))</f>
        <v>12:13</v>
      </c>
      <c r="K6" s="10" t="str">
        <f ca="1">INDIRECT(ADDRESS(30,6))&amp;":"&amp;INDIRECT(ADDRESS(30,7))</f>
        <v>13:4</v>
      </c>
      <c r="L6" s="93">
        <f ca="1">IF(COUNT(F7:K7)=0,"",COUNTIF(F7:K7,"&gt;0")+0.5*COUNTIF(F7:K7,0))</f>
        <v>2</v>
      </c>
      <c r="M6" s="16"/>
      <c r="N6" s="94">
        <v>4</v>
      </c>
    </row>
    <row r="7" spans="2:14" ht="24" customHeight="1" x14ac:dyDescent="0.25">
      <c r="B7" s="66"/>
      <c r="C7" s="67"/>
      <c r="D7" s="68"/>
      <c r="E7" s="69"/>
      <c r="F7" s="21">
        <f ca="1">IF(LEN(INDIRECT(ADDRESS(ROW()-1, COLUMN())))=1,"",INDIRECT(ADDRESS(27,7))-INDIRECT(ADDRESS(27,6)))</f>
        <v>-8</v>
      </c>
      <c r="G7" s="14" t="s">
        <v>7</v>
      </c>
      <c r="H7" s="16">
        <f ca="1">IF(LEN(INDIRECT(ADDRESS(ROW()-1, COLUMN())))=1,"",INDIRECT(ADDRESS(37,6))-INDIRECT(ADDRESS(37,7)))</f>
        <v>-3</v>
      </c>
      <c r="I7" s="16">
        <f ca="1">IF(LEN(INDIRECT(ADDRESS(ROW()-1, COLUMN())))=1,"",INDIRECT(ADDRESS(41,7))-INDIRECT(ADDRESS(41,6)))</f>
        <v>6</v>
      </c>
      <c r="J7" s="16">
        <f ca="1">IF(LEN(INDIRECT(ADDRESS(ROW()-1, COLUMN())))=1,"",INDIRECT(ADDRESS(21,6))-INDIRECT(ADDRESS(21,7)))</f>
        <v>-1</v>
      </c>
      <c r="K7" s="17">
        <f ca="1">IF(LEN(INDIRECT(ADDRESS(ROW()-1, COLUMN())))=1,"",INDIRECT(ADDRESS(30,6))-INDIRECT(ADDRESS(30,7)))</f>
        <v>9</v>
      </c>
      <c r="L7" s="93"/>
      <c r="M7" s="16">
        <f ca="1">IF(COUNT(F7:K7)=0,"",SUM(F7:K7))</f>
        <v>3</v>
      </c>
      <c r="N7" s="95"/>
    </row>
    <row r="8" spans="2:14" ht="24" customHeight="1" x14ac:dyDescent="0.25">
      <c r="B8" s="65">
        <v>3</v>
      </c>
      <c r="C8" s="76" t="s">
        <v>54</v>
      </c>
      <c r="D8" s="77"/>
      <c r="E8" s="78"/>
      <c r="F8" s="11" t="str">
        <f ca="1">INDIRECT(ADDRESS(31,6))&amp;":"&amp;INDIRECT(ADDRESS(31,7))</f>
        <v>8:13</v>
      </c>
      <c r="G8" s="6" t="str">
        <f ca="1">INDIRECT(ADDRESS(37,7))&amp;":"&amp;INDIRECT(ADDRESS(37,6))</f>
        <v>13:10</v>
      </c>
      <c r="H8" s="7" t="s">
        <v>7</v>
      </c>
      <c r="I8" s="6" t="str">
        <f ca="1">INDIRECT(ADDRESS(22,6))&amp;":"&amp;INDIRECT(ADDRESS(22,7))</f>
        <v>12:13</v>
      </c>
      <c r="J8" s="6" t="str">
        <f ca="1">INDIRECT(ADDRESS(26,7))&amp;":"&amp;INDIRECT(ADDRESS(26,6))</f>
        <v>13:12</v>
      </c>
      <c r="K8" s="10" t="str">
        <f ca="1">INDIRECT(ADDRESS(40,6))&amp;":"&amp;INDIRECT(ADDRESS(40,7))</f>
        <v>13:1</v>
      </c>
      <c r="L8" s="93">
        <f ca="1">IF(COUNT(F9:K9)=0,"",COUNTIF(F9:K9,"&gt;0")+0.5*COUNTIF(F9:K9,0))</f>
        <v>3</v>
      </c>
      <c r="M8" s="16"/>
      <c r="N8" s="94">
        <v>2</v>
      </c>
    </row>
    <row r="9" spans="2:14" ht="24" customHeight="1" x14ac:dyDescent="0.25">
      <c r="B9" s="66"/>
      <c r="C9" s="76"/>
      <c r="D9" s="77"/>
      <c r="E9" s="78"/>
      <c r="F9" s="21">
        <f ca="1">IF(LEN(INDIRECT(ADDRESS(ROW()-1, COLUMN())))=1,"",INDIRECT(ADDRESS(31,6))-INDIRECT(ADDRESS(31,7)))</f>
        <v>-5</v>
      </c>
      <c r="G9" s="16">
        <f ca="1">IF(LEN(INDIRECT(ADDRESS(ROW()-1, COLUMN())))=1,"",INDIRECT(ADDRESS(37,7))-INDIRECT(ADDRESS(37,6)))</f>
        <v>3</v>
      </c>
      <c r="H9" s="14" t="s">
        <v>7</v>
      </c>
      <c r="I9" s="16">
        <f ca="1">IF(LEN(INDIRECT(ADDRESS(ROW()-1, COLUMN())))=1,"",INDIRECT(ADDRESS(22,6))-INDIRECT(ADDRESS(22,7)))</f>
        <v>-1</v>
      </c>
      <c r="J9" s="16">
        <f ca="1">IF(LEN(INDIRECT(ADDRESS(ROW()-1, COLUMN())))=1,"",INDIRECT(ADDRESS(26,7))-INDIRECT(ADDRESS(26,6)))</f>
        <v>1</v>
      </c>
      <c r="K9" s="17">
        <f ca="1">IF(LEN(INDIRECT(ADDRESS(ROW()-1, COLUMN())))=1,"",INDIRECT(ADDRESS(40,6))-INDIRECT(ADDRESS(40,7)))</f>
        <v>12</v>
      </c>
      <c r="L9" s="93"/>
      <c r="M9" s="16">
        <f ca="1">IF(COUNT(F9:K9)=0,"",SUM(F9:K9))</f>
        <v>10</v>
      </c>
      <c r="N9" s="95"/>
    </row>
    <row r="10" spans="2:14" ht="24" customHeight="1" x14ac:dyDescent="0.25">
      <c r="B10" s="65">
        <v>4</v>
      </c>
      <c r="C10" s="67" t="s">
        <v>56</v>
      </c>
      <c r="D10" s="68"/>
      <c r="E10" s="69"/>
      <c r="F10" s="11" t="str">
        <f ca="1">INDIRECT(ADDRESS(36,7))&amp;":"&amp;INDIRECT(ADDRESS(36,6))</f>
        <v>4:13</v>
      </c>
      <c r="G10" s="6" t="str">
        <f ca="1">INDIRECT(ADDRESS(41,6))&amp;":"&amp;INDIRECT(ADDRESS(41,7))</f>
        <v>7:13</v>
      </c>
      <c r="H10" s="6" t="str">
        <f ca="1">INDIRECT(ADDRESS(22,7))&amp;":"&amp;INDIRECT(ADDRESS(22,6))</f>
        <v>13:12</v>
      </c>
      <c r="I10" s="7" t="s">
        <v>7</v>
      </c>
      <c r="J10" s="6" t="str">
        <f ca="1">INDIRECT(ADDRESS(32,6))&amp;":"&amp;INDIRECT(ADDRESS(32,7))</f>
        <v>5:13</v>
      </c>
      <c r="K10" s="10" t="str">
        <f ca="1">INDIRECT(ADDRESS(25,7))&amp;":"&amp;INDIRECT(ADDRESS(25,6))</f>
        <v>7:13</v>
      </c>
      <c r="L10" s="93">
        <f ca="1">IF(COUNT(F11:K11)=0,"",COUNTIF(F11:K11,"&gt;0")+0.5*COUNTIF(F11:K11,0))</f>
        <v>1</v>
      </c>
      <c r="M10" s="16"/>
      <c r="N10" s="94">
        <v>6</v>
      </c>
    </row>
    <row r="11" spans="2:14" ht="24" customHeight="1" x14ac:dyDescent="0.25">
      <c r="B11" s="66"/>
      <c r="C11" s="67"/>
      <c r="D11" s="68"/>
      <c r="E11" s="69"/>
      <c r="F11" s="21">
        <f ca="1">IF(LEN(INDIRECT(ADDRESS(ROW()-1, COLUMN())))=1,"",INDIRECT(ADDRESS(36,7))-INDIRECT(ADDRESS(36,6)))</f>
        <v>-9</v>
      </c>
      <c r="G11" s="16">
        <f ca="1">IF(LEN(INDIRECT(ADDRESS(ROW()-1, COLUMN())))=1,"",INDIRECT(ADDRESS(41,6))-INDIRECT(ADDRESS(41,7)))</f>
        <v>-6</v>
      </c>
      <c r="H11" s="16">
        <f ca="1">IF(LEN(INDIRECT(ADDRESS(ROW()-1, COLUMN())))=1,"",INDIRECT(ADDRESS(22,7))-INDIRECT(ADDRESS(22,6)))</f>
        <v>1</v>
      </c>
      <c r="I11" s="14" t="s">
        <v>7</v>
      </c>
      <c r="J11" s="16">
        <f ca="1">IF(LEN(INDIRECT(ADDRESS(ROW()-1, COLUMN())))=1,"",INDIRECT(ADDRESS(32,6))-INDIRECT(ADDRESS(32,7)))</f>
        <v>-8</v>
      </c>
      <c r="K11" s="17">
        <f ca="1">IF(LEN(INDIRECT(ADDRESS(ROW()-1, COLUMN())))=1,"",INDIRECT(ADDRESS(25,7))-INDIRECT(ADDRESS(25,6)))</f>
        <v>-6</v>
      </c>
      <c r="L11" s="93"/>
      <c r="M11" s="16">
        <f ca="1">IF(COUNT(F11:K11)=0,"",SUM(F11:K11))</f>
        <v>-28</v>
      </c>
      <c r="N11" s="95"/>
    </row>
    <row r="12" spans="2:14" ht="24" customHeight="1" x14ac:dyDescent="0.25">
      <c r="B12" s="65">
        <v>5</v>
      </c>
      <c r="C12" s="88" t="s">
        <v>59</v>
      </c>
      <c r="D12" s="89"/>
      <c r="E12" s="90"/>
      <c r="F12" s="11" t="str">
        <f ca="1">INDIRECT(ADDRESS(42,6))&amp;":"&amp;INDIRECT(ADDRESS(42,7))</f>
        <v>13:10</v>
      </c>
      <c r="G12" s="6" t="str">
        <f ca="1">INDIRECT(ADDRESS(21,7))&amp;":"&amp;INDIRECT(ADDRESS(21,6))</f>
        <v>13:12</v>
      </c>
      <c r="H12" s="6" t="str">
        <f ca="1">INDIRECT(ADDRESS(26,6))&amp;":"&amp;INDIRECT(ADDRESS(26,7))</f>
        <v>12:13</v>
      </c>
      <c r="I12" s="6" t="str">
        <f ca="1">INDIRECT(ADDRESS(32,7))&amp;":"&amp;INDIRECT(ADDRESS(32,6))</f>
        <v>13:5</v>
      </c>
      <c r="J12" s="7" t="s">
        <v>7</v>
      </c>
      <c r="K12" s="10" t="str">
        <f ca="1">INDIRECT(ADDRESS(35,7))&amp;":"&amp;INDIRECT(ADDRESS(35,6))</f>
        <v>11:13</v>
      </c>
      <c r="L12" s="93">
        <f ca="1">IF(COUNT(F13:K13)=0,"",COUNTIF(F13:K13,"&gt;0")+0.5*COUNTIF(F13:K13,0))</f>
        <v>3</v>
      </c>
      <c r="M12" s="16"/>
      <c r="N12" s="101">
        <v>3</v>
      </c>
    </row>
    <row r="13" spans="2:14" ht="24" customHeight="1" x14ac:dyDescent="0.25">
      <c r="B13" s="66"/>
      <c r="C13" s="88"/>
      <c r="D13" s="89"/>
      <c r="E13" s="90"/>
      <c r="F13" s="21">
        <f ca="1">IF(LEN(INDIRECT(ADDRESS(ROW()-1, COLUMN())))=1,"",INDIRECT(ADDRESS(42,6))-INDIRECT(ADDRESS(42,7)))</f>
        <v>3</v>
      </c>
      <c r="G13" s="16">
        <f ca="1">IF(LEN(INDIRECT(ADDRESS(ROW()-1, COLUMN())))=1,"",INDIRECT(ADDRESS(21,7))-INDIRECT(ADDRESS(21,6)))</f>
        <v>1</v>
      </c>
      <c r="H13" s="16">
        <f ca="1">IF(LEN(INDIRECT(ADDRESS(ROW()-1, COLUMN())))=1,"",INDIRECT(ADDRESS(26,6))-INDIRECT(ADDRESS(26,7)))</f>
        <v>-1</v>
      </c>
      <c r="I13" s="16">
        <f ca="1">IF(LEN(INDIRECT(ADDRESS(ROW()-1, COLUMN())))=1,"",INDIRECT(ADDRESS(32,7))-INDIRECT(ADDRESS(32,6)))</f>
        <v>8</v>
      </c>
      <c r="J13" s="14" t="s">
        <v>7</v>
      </c>
      <c r="K13" s="17">
        <f ca="1">IF(LEN(INDIRECT(ADDRESS(ROW()-1, COLUMN())))=1,"",INDIRECT(ADDRESS(35,7))-INDIRECT(ADDRESS(35,6)))</f>
        <v>-2</v>
      </c>
      <c r="L13" s="93"/>
      <c r="M13" s="16">
        <f ca="1">IF(COUNT(F13:K13)=0,"",SUM(F13:K13))</f>
        <v>9</v>
      </c>
      <c r="N13" s="102"/>
    </row>
    <row r="14" spans="2:14" ht="24" customHeight="1" x14ac:dyDescent="0.25">
      <c r="B14" s="65">
        <v>6</v>
      </c>
      <c r="C14" s="67" t="s">
        <v>58</v>
      </c>
      <c r="D14" s="68"/>
      <c r="E14" s="69"/>
      <c r="F14" s="11" t="str">
        <f ca="1">INDIRECT(ADDRESS(20,7))&amp;":"&amp;INDIRECT(ADDRESS(20,6))</f>
        <v>3:13</v>
      </c>
      <c r="G14" s="6" t="str">
        <f ca="1">INDIRECT(ADDRESS(30,7))&amp;":"&amp;INDIRECT(ADDRESS(30,6))</f>
        <v>4:13</v>
      </c>
      <c r="H14" s="6" t="str">
        <f ca="1">INDIRECT(ADDRESS(40,7))&amp;":"&amp;INDIRECT(ADDRESS(40,6))</f>
        <v>1:13</v>
      </c>
      <c r="I14" s="6" t="str">
        <f ca="1">INDIRECT(ADDRESS(25,6))&amp;":"&amp;INDIRECT(ADDRESS(25,7))</f>
        <v>13:7</v>
      </c>
      <c r="J14" s="6" t="str">
        <f ca="1">INDIRECT(ADDRESS(35,6))&amp;":"&amp;INDIRECT(ADDRESS(35,7))</f>
        <v>13:11</v>
      </c>
      <c r="K14" s="12" t="s">
        <v>7</v>
      </c>
      <c r="L14" s="93">
        <f ca="1">IF(COUNT(F15:K15)=0,"",COUNTIF(F15:K15,"&gt;0")+0.5*COUNTIF(F15:K15,0))</f>
        <v>2</v>
      </c>
      <c r="M14" s="16"/>
      <c r="N14" s="101">
        <v>5</v>
      </c>
    </row>
    <row r="15" spans="2:14" ht="24" customHeight="1" thickBot="1" x14ac:dyDescent="0.3">
      <c r="B15" s="71"/>
      <c r="C15" s="72"/>
      <c r="D15" s="73"/>
      <c r="E15" s="74"/>
      <c r="F15" s="19">
        <f ca="1">IF(LEN(INDIRECT(ADDRESS(ROW()-1, COLUMN())))=1,"",INDIRECT(ADDRESS(20,7))-INDIRECT(ADDRESS(20,6)))</f>
        <v>-10</v>
      </c>
      <c r="G15" s="18">
        <f ca="1">IF(LEN(INDIRECT(ADDRESS(ROW()-1, COLUMN())))=1,"",INDIRECT(ADDRESS(30,7))-INDIRECT(ADDRESS(30,6)))</f>
        <v>-9</v>
      </c>
      <c r="H15" s="18">
        <f ca="1">IF(LEN(INDIRECT(ADDRESS(ROW()-1, COLUMN())))=1,"",INDIRECT(ADDRESS(40,7))-INDIRECT(ADDRESS(40,6)))</f>
        <v>-12</v>
      </c>
      <c r="I15" s="18">
        <f ca="1">IF(LEN(INDIRECT(ADDRESS(ROW()-1, COLUMN())))=1,"",INDIRECT(ADDRESS(25,6))-INDIRECT(ADDRESS(25,7)))</f>
        <v>6</v>
      </c>
      <c r="J15" s="18">
        <f ca="1">IF(LEN(INDIRECT(ADDRESS(ROW()-1, COLUMN())))=1,"",INDIRECT(ADDRESS(35,6))-INDIRECT(ADDRESS(35,7)))</f>
        <v>2</v>
      </c>
      <c r="K15" s="15" t="s">
        <v>7</v>
      </c>
      <c r="L15" s="103"/>
      <c r="M15" s="18">
        <f ca="1">IF(COUNT(F15:K15)=0,"",SUM(F15:K15))</f>
        <v>-23</v>
      </c>
      <c r="N15" s="104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27" customFormat="1" ht="30" customHeight="1" thickBot="1" x14ac:dyDescent="0.4">
      <c r="A19" s="26"/>
      <c r="B19" s="62" t="s">
        <v>4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3" s="27" customFormat="1" ht="30" customHeight="1" thickBot="1" x14ac:dyDescent="0.4">
      <c r="A20" s="26"/>
      <c r="B20" s="31">
        <v>1</v>
      </c>
      <c r="C20" s="105" t="str">
        <f ca="1">IF(ISBLANK(INDIRECT(ADDRESS(B20*2+2,3))),"",INDIRECT(ADDRESS(B20*2+2,3)))</f>
        <v>Соколова Ольга</v>
      </c>
      <c r="D20" s="105"/>
      <c r="E20" s="106"/>
      <c r="F20" s="28">
        <v>13</v>
      </c>
      <c r="G20" s="29">
        <v>3</v>
      </c>
      <c r="H20" s="107" t="str">
        <f ca="1">IF(ISBLANK(INDIRECT(ADDRESS(K20*2+2,3))),"",INDIRECT(ADDRESS(K20*2+2,3)))</f>
        <v>Волкова Сандра</v>
      </c>
      <c r="I20" s="105"/>
      <c r="J20" s="105"/>
      <c r="K20" s="31">
        <v>6</v>
      </c>
      <c r="L20" s="30" t="s">
        <v>11</v>
      </c>
      <c r="M20" s="25"/>
    </row>
    <row r="21" spans="1:13" s="27" customFormat="1" ht="30" customHeight="1" thickBot="1" x14ac:dyDescent="0.4">
      <c r="A21" s="26"/>
      <c r="B21" s="31">
        <v>2</v>
      </c>
      <c r="C21" s="105" t="str">
        <f ca="1">IF(ISBLANK(INDIRECT(ADDRESS(B21*2+2,3))),"",INDIRECT(ADDRESS(B21*2+2,3)))</f>
        <v>Елсакова Оксана</v>
      </c>
      <c r="D21" s="105"/>
      <c r="E21" s="106"/>
      <c r="F21" s="28">
        <v>12</v>
      </c>
      <c r="G21" s="29">
        <v>13</v>
      </c>
      <c r="H21" s="107" t="str">
        <f ca="1">IF(ISBLANK(INDIRECT(ADDRESS(K21*2+2,3))),"",INDIRECT(ADDRESS(K21*2+2,3)))</f>
        <v>Зинкеева Татьяна</v>
      </c>
      <c r="I21" s="105"/>
      <c r="J21" s="105"/>
      <c r="K21" s="31">
        <v>5</v>
      </c>
      <c r="L21" s="30" t="s">
        <v>11</v>
      </c>
      <c r="M21" s="25"/>
    </row>
    <row r="22" spans="1:13" s="27" customFormat="1" ht="30" customHeight="1" thickBot="1" x14ac:dyDescent="0.4">
      <c r="A22" s="26"/>
      <c r="B22" s="31">
        <v>3</v>
      </c>
      <c r="C22" s="105" t="str">
        <f ca="1">IF(ISBLANK(INDIRECT(ADDRESS(B22*2+2,3))),"",INDIRECT(ADDRESS(B22*2+2,3)))</f>
        <v>Елсакова Алена</v>
      </c>
      <c r="D22" s="105"/>
      <c r="E22" s="106"/>
      <c r="F22" s="28">
        <v>12</v>
      </c>
      <c r="G22" s="29">
        <v>13</v>
      </c>
      <c r="H22" s="107" t="str">
        <f ca="1">IF(ISBLANK(INDIRECT(ADDRESS(K22*2+2,3))),"",INDIRECT(ADDRESS(K22*2+2,3)))</f>
        <v>Пелевина Вера</v>
      </c>
      <c r="I22" s="105"/>
      <c r="J22" s="105"/>
      <c r="K22" s="31">
        <v>4</v>
      </c>
      <c r="L22" s="30" t="s">
        <v>11</v>
      </c>
      <c r="M22" s="25"/>
    </row>
    <row r="23" spans="1:13" s="27" customFormat="1" ht="30" customHeight="1" x14ac:dyDescent="0.35">
      <c r="A23" s="26"/>
      <c r="M23" s="32"/>
    </row>
    <row r="24" spans="1:13" s="27" customFormat="1" ht="30" customHeight="1" thickBot="1" x14ac:dyDescent="0.4">
      <c r="A24" s="26"/>
      <c r="B24" s="62" t="s">
        <v>5</v>
      </c>
      <c r="C24" s="62"/>
      <c r="D24" s="62"/>
      <c r="E24" s="62"/>
      <c r="F24" s="62"/>
      <c r="G24" s="62"/>
      <c r="H24" s="62"/>
      <c r="I24" s="62"/>
      <c r="J24" s="62"/>
      <c r="K24" s="62"/>
      <c r="M24" s="32"/>
    </row>
    <row r="25" spans="1:13" s="27" customFormat="1" ht="30" customHeight="1" thickBot="1" x14ac:dyDescent="0.4">
      <c r="A25" s="26"/>
      <c r="B25" s="31">
        <v>6</v>
      </c>
      <c r="C25" s="105" t="str">
        <f ca="1">IF(ISBLANK(INDIRECT(ADDRESS(B25*2+2,3))),"",INDIRECT(ADDRESS(B25*2+2,3)))</f>
        <v>Волкова Сандра</v>
      </c>
      <c r="D25" s="105"/>
      <c r="E25" s="106"/>
      <c r="F25" s="28">
        <v>13</v>
      </c>
      <c r="G25" s="29">
        <v>7</v>
      </c>
      <c r="H25" s="107" t="str">
        <f ca="1">IF(ISBLANK(INDIRECT(ADDRESS(K25*2+2,3))),"",INDIRECT(ADDRESS(K25*2+2,3)))</f>
        <v>Пелевина Вера</v>
      </c>
      <c r="I25" s="105"/>
      <c r="J25" s="105"/>
      <c r="K25" s="31">
        <v>4</v>
      </c>
      <c r="L25" s="30" t="s">
        <v>11</v>
      </c>
      <c r="M25" s="25"/>
    </row>
    <row r="26" spans="1:13" s="27" customFormat="1" ht="30" customHeight="1" thickBot="1" x14ac:dyDescent="0.4">
      <c r="A26" s="26"/>
      <c r="B26" s="31">
        <v>5</v>
      </c>
      <c r="C26" s="105" t="str">
        <f ca="1">IF(ISBLANK(INDIRECT(ADDRESS(B26*2+2,3))),"",INDIRECT(ADDRESS(B26*2+2,3)))</f>
        <v>Зинкеева Татьяна</v>
      </c>
      <c r="D26" s="105"/>
      <c r="E26" s="106"/>
      <c r="F26" s="28">
        <v>12</v>
      </c>
      <c r="G26" s="29">
        <v>13</v>
      </c>
      <c r="H26" s="107" t="str">
        <f ca="1">IF(ISBLANK(INDIRECT(ADDRESS(K26*2+2,3))),"",INDIRECT(ADDRESS(K26*2+2,3)))</f>
        <v>Елсакова Алена</v>
      </c>
      <c r="I26" s="105"/>
      <c r="J26" s="105"/>
      <c r="K26" s="31">
        <v>3</v>
      </c>
      <c r="L26" s="30" t="s">
        <v>11</v>
      </c>
      <c r="M26" s="25"/>
    </row>
    <row r="27" spans="1:13" s="27" customFormat="1" ht="30" customHeight="1" thickBot="1" x14ac:dyDescent="0.4">
      <c r="A27" s="26"/>
      <c r="B27" s="31">
        <v>1</v>
      </c>
      <c r="C27" s="105" t="str">
        <f ca="1">IF(ISBLANK(INDIRECT(ADDRESS(B27*2+2,3))),"",INDIRECT(ADDRESS(B27*2+2,3)))</f>
        <v>Соколова Ольга</v>
      </c>
      <c r="D27" s="105"/>
      <c r="E27" s="106"/>
      <c r="F27" s="28">
        <v>13</v>
      </c>
      <c r="G27" s="29">
        <v>5</v>
      </c>
      <c r="H27" s="107" t="str">
        <f ca="1">IF(ISBLANK(INDIRECT(ADDRESS(K27*2+2,3))),"",INDIRECT(ADDRESS(K27*2+2,3)))</f>
        <v>Елсакова Оксана</v>
      </c>
      <c r="I27" s="105"/>
      <c r="J27" s="105"/>
      <c r="K27" s="31">
        <v>2</v>
      </c>
      <c r="L27" s="30" t="s">
        <v>11</v>
      </c>
      <c r="M27" s="25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M29" s="32"/>
    </row>
    <row r="30" spans="1:13" s="27" customFormat="1" ht="30" customHeight="1" thickBot="1" x14ac:dyDescent="0.4">
      <c r="A30" s="26"/>
      <c r="B30" s="31">
        <v>2</v>
      </c>
      <c r="C30" s="105" t="str">
        <f ca="1">IF(ISBLANK(INDIRECT(ADDRESS(B30*2+2,3))),"",INDIRECT(ADDRESS(B30*2+2,3)))</f>
        <v>Елсакова Оксана</v>
      </c>
      <c r="D30" s="105"/>
      <c r="E30" s="106"/>
      <c r="F30" s="28">
        <v>13</v>
      </c>
      <c r="G30" s="29">
        <v>4</v>
      </c>
      <c r="H30" s="107" t="str">
        <f ca="1">IF(ISBLANK(INDIRECT(ADDRESS(K30*2+2,3))),"",INDIRECT(ADDRESS(K30*2+2,3)))</f>
        <v>Волкова Сандра</v>
      </c>
      <c r="I30" s="105"/>
      <c r="J30" s="105"/>
      <c r="K30" s="31">
        <v>6</v>
      </c>
      <c r="L30" s="30" t="s">
        <v>11</v>
      </c>
      <c r="M30" s="25"/>
    </row>
    <row r="31" spans="1:13" s="27" customFormat="1" ht="30" customHeight="1" thickBot="1" x14ac:dyDescent="0.4">
      <c r="A31" s="26"/>
      <c r="B31" s="31">
        <v>3</v>
      </c>
      <c r="C31" s="105" t="str">
        <f ca="1">IF(ISBLANK(INDIRECT(ADDRESS(B31*2+2,3))),"",INDIRECT(ADDRESS(B31*2+2,3)))</f>
        <v>Елсакова Алена</v>
      </c>
      <c r="D31" s="105"/>
      <c r="E31" s="106"/>
      <c r="F31" s="28">
        <v>8</v>
      </c>
      <c r="G31" s="29">
        <v>13</v>
      </c>
      <c r="H31" s="107" t="str">
        <f ca="1">IF(ISBLANK(INDIRECT(ADDRESS(K31*2+2,3))),"",INDIRECT(ADDRESS(K31*2+2,3)))</f>
        <v>Соколова Ольга</v>
      </c>
      <c r="I31" s="105"/>
      <c r="J31" s="105"/>
      <c r="K31" s="31">
        <v>1</v>
      </c>
      <c r="L31" s="30" t="s">
        <v>11</v>
      </c>
      <c r="M31" s="25"/>
    </row>
    <row r="32" spans="1:13" s="27" customFormat="1" ht="30" customHeight="1" thickBot="1" x14ac:dyDescent="0.4">
      <c r="A32" s="26"/>
      <c r="B32" s="31">
        <v>4</v>
      </c>
      <c r="C32" s="105" t="str">
        <f ca="1">IF(ISBLANK(INDIRECT(ADDRESS(B32*2+2,3))),"",INDIRECT(ADDRESS(B32*2+2,3)))</f>
        <v>Пелевина Вера</v>
      </c>
      <c r="D32" s="105"/>
      <c r="E32" s="106"/>
      <c r="F32" s="28">
        <v>5</v>
      </c>
      <c r="G32" s="29">
        <v>13</v>
      </c>
      <c r="H32" s="107" t="str">
        <f ca="1">IF(ISBLANK(INDIRECT(ADDRESS(K32*2+2,3))),"",INDIRECT(ADDRESS(K32*2+2,3)))</f>
        <v>Зинкеева Татьяна</v>
      </c>
      <c r="I32" s="105"/>
      <c r="J32" s="105"/>
      <c r="K32" s="31">
        <v>5</v>
      </c>
      <c r="L32" s="30" t="s">
        <v>11</v>
      </c>
      <c r="M32" s="25"/>
    </row>
    <row r="33" spans="1:13" s="27" customFormat="1" ht="30" customHeight="1" x14ac:dyDescent="0.35">
      <c r="A33" s="26"/>
      <c r="M33" s="32"/>
    </row>
    <row r="34" spans="1:13" s="27" customFormat="1" ht="30" customHeight="1" thickBot="1" x14ac:dyDescent="0.4">
      <c r="A34" s="26"/>
      <c r="B34" s="62" t="s">
        <v>8</v>
      </c>
      <c r="C34" s="62"/>
      <c r="D34" s="62"/>
      <c r="E34" s="62"/>
      <c r="F34" s="62"/>
      <c r="G34" s="62"/>
      <c r="H34" s="62"/>
      <c r="I34" s="62"/>
      <c r="J34" s="62"/>
      <c r="K34" s="62"/>
      <c r="M34" s="32"/>
    </row>
    <row r="35" spans="1:13" s="27" customFormat="1" ht="30" customHeight="1" thickBot="1" x14ac:dyDescent="0.4">
      <c r="A35" s="26"/>
      <c r="B35" s="31">
        <v>6</v>
      </c>
      <c r="C35" s="105" t="str">
        <f ca="1">IF(ISBLANK(INDIRECT(ADDRESS(B35*2+2,3))),"",INDIRECT(ADDRESS(B35*2+2,3)))</f>
        <v>Волкова Сандра</v>
      </c>
      <c r="D35" s="105"/>
      <c r="E35" s="106"/>
      <c r="F35" s="28">
        <v>13</v>
      </c>
      <c r="G35" s="29">
        <v>11</v>
      </c>
      <c r="H35" s="107" t="str">
        <f ca="1">IF(ISBLANK(INDIRECT(ADDRESS(K35*2+2,3))),"",INDIRECT(ADDRESS(K35*2+2,3)))</f>
        <v>Зинкеева Татьяна</v>
      </c>
      <c r="I35" s="105"/>
      <c r="J35" s="105"/>
      <c r="K35" s="31">
        <v>5</v>
      </c>
      <c r="L35" s="30" t="s">
        <v>11</v>
      </c>
      <c r="M35" s="25"/>
    </row>
    <row r="36" spans="1:13" s="27" customFormat="1" ht="30" customHeight="1" thickBot="1" x14ac:dyDescent="0.4">
      <c r="A36" s="26"/>
      <c r="B36" s="31">
        <v>1</v>
      </c>
      <c r="C36" s="105" t="str">
        <f ca="1">IF(ISBLANK(INDIRECT(ADDRESS(B36*2+2,3))),"",INDIRECT(ADDRESS(B36*2+2,3)))</f>
        <v>Соколова Ольга</v>
      </c>
      <c r="D36" s="105"/>
      <c r="E36" s="106"/>
      <c r="F36" s="28">
        <v>13</v>
      </c>
      <c r="G36" s="29">
        <v>4</v>
      </c>
      <c r="H36" s="107" t="str">
        <f ca="1">IF(ISBLANK(INDIRECT(ADDRESS(K36*2+2,3))),"",INDIRECT(ADDRESS(K36*2+2,3)))</f>
        <v>Пелевина Вера</v>
      </c>
      <c r="I36" s="105"/>
      <c r="J36" s="105"/>
      <c r="K36" s="31">
        <v>4</v>
      </c>
      <c r="L36" s="30" t="s">
        <v>11</v>
      </c>
      <c r="M36" s="25"/>
    </row>
    <row r="37" spans="1:13" s="27" customFormat="1" ht="30" customHeight="1" thickBot="1" x14ac:dyDescent="0.4">
      <c r="A37" s="26"/>
      <c r="B37" s="31">
        <v>2</v>
      </c>
      <c r="C37" s="105" t="str">
        <f ca="1">IF(ISBLANK(INDIRECT(ADDRESS(B37*2+2,3))),"",INDIRECT(ADDRESS(B37*2+2,3)))</f>
        <v>Елсакова Оксана</v>
      </c>
      <c r="D37" s="105"/>
      <c r="E37" s="106"/>
      <c r="F37" s="28">
        <v>10</v>
      </c>
      <c r="G37" s="29">
        <v>13</v>
      </c>
      <c r="H37" s="107" t="str">
        <f ca="1">IF(ISBLANK(INDIRECT(ADDRESS(K37*2+2,3))),"",INDIRECT(ADDRESS(K37*2+2,3)))</f>
        <v>Елсакова Алена</v>
      </c>
      <c r="I37" s="105"/>
      <c r="J37" s="105"/>
      <c r="K37" s="31">
        <v>3</v>
      </c>
      <c r="L37" s="30" t="s">
        <v>11</v>
      </c>
      <c r="M37" s="25"/>
    </row>
    <row r="38" spans="1:13" s="27" customFormat="1" ht="30" customHeight="1" x14ac:dyDescent="0.35">
      <c r="A38" s="26"/>
      <c r="M38" s="32"/>
    </row>
    <row r="39" spans="1:13" s="27" customFormat="1" ht="30" customHeight="1" thickBot="1" x14ac:dyDescent="0.4">
      <c r="A39" s="26"/>
      <c r="B39" s="62" t="s">
        <v>9</v>
      </c>
      <c r="C39" s="62"/>
      <c r="D39" s="62"/>
      <c r="E39" s="62"/>
      <c r="F39" s="62"/>
      <c r="G39" s="62"/>
      <c r="H39" s="62"/>
      <c r="I39" s="62"/>
      <c r="J39" s="62"/>
      <c r="K39" s="62"/>
      <c r="M39" s="32"/>
    </row>
    <row r="40" spans="1:13" s="27" customFormat="1" ht="30" customHeight="1" thickBot="1" x14ac:dyDescent="0.4">
      <c r="A40" s="26"/>
      <c r="B40" s="31">
        <v>3</v>
      </c>
      <c r="C40" s="105" t="str">
        <f ca="1">IF(ISBLANK(INDIRECT(ADDRESS(B40*2+2,3))),"",INDIRECT(ADDRESS(B40*2+2,3)))</f>
        <v>Елсакова Алена</v>
      </c>
      <c r="D40" s="105"/>
      <c r="E40" s="106"/>
      <c r="F40" s="28">
        <v>13</v>
      </c>
      <c r="G40" s="29">
        <v>1</v>
      </c>
      <c r="H40" s="107" t="str">
        <f ca="1">IF(ISBLANK(INDIRECT(ADDRESS(K40*2+2,3))),"",INDIRECT(ADDRESS(K40*2+2,3)))</f>
        <v>Волкова Сандра</v>
      </c>
      <c r="I40" s="105"/>
      <c r="J40" s="105"/>
      <c r="K40" s="31">
        <v>6</v>
      </c>
      <c r="L40" s="30" t="s">
        <v>11</v>
      </c>
      <c r="M40" s="25"/>
    </row>
    <row r="41" spans="1:13" s="27" customFormat="1" ht="30" customHeight="1" thickBot="1" x14ac:dyDescent="0.4">
      <c r="A41" s="26"/>
      <c r="B41" s="31">
        <v>4</v>
      </c>
      <c r="C41" s="105" t="str">
        <f ca="1">IF(ISBLANK(INDIRECT(ADDRESS(B41*2+2,3))),"",INDIRECT(ADDRESS(B41*2+2,3)))</f>
        <v>Пелевина Вера</v>
      </c>
      <c r="D41" s="105"/>
      <c r="E41" s="106"/>
      <c r="F41" s="28">
        <v>7</v>
      </c>
      <c r="G41" s="29">
        <v>13</v>
      </c>
      <c r="H41" s="107" t="str">
        <f ca="1">IF(ISBLANK(INDIRECT(ADDRESS(K41*2+2,3))),"",INDIRECT(ADDRESS(K41*2+2,3)))</f>
        <v>Елсакова Оксана</v>
      </c>
      <c r="I41" s="105"/>
      <c r="J41" s="105"/>
      <c r="K41" s="31">
        <v>2</v>
      </c>
      <c r="L41" s="30" t="s">
        <v>11</v>
      </c>
      <c r="M41" s="25"/>
    </row>
    <row r="42" spans="1:13" s="27" customFormat="1" ht="30" customHeight="1" thickBot="1" x14ac:dyDescent="0.4">
      <c r="A42" s="26"/>
      <c r="B42" s="31">
        <v>5</v>
      </c>
      <c r="C42" s="105" t="str">
        <f ca="1">IF(ISBLANK(INDIRECT(ADDRESS(B42*2+2,3))),"",INDIRECT(ADDRESS(B42*2+2,3)))</f>
        <v>Зинкеева Татьяна</v>
      </c>
      <c r="D42" s="105"/>
      <c r="E42" s="106"/>
      <c r="F42" s="28">
        <v>13</v>
      </c>
      <c r="G42" s="29">
        <v>10</v>
      </c>
      <c r="H42" s="107" t="str">
        <f ca="1">IF(ISBLANK(INDIRECT(ADDRESS(K42*2+2,3))),"",INDIRECT(ADDRESS(K42*2+2,3)))</f>
        <v>Соколова Ольга</v>
      </c>
      <c r="I42" s="105"/>
      <c r="J42" s="105"/>
      <c r="K42" s="31">
        <v>1</v>
      </c>
      <c r="L42" s="30" t="s">
        <v>11</v>
      </c>
      <c r="M42" s="25"/>
    </row>
  </sheetData>
  <mergeCells count="61">
    <mergeCell ref="C42:E42"/>
    <mergeCell ref="H42:J42"/>
    <mergeCell ref="B34:K34"/>
    <mergeCell ref="C35:E35"/>
    <mergeCell ref="H35:J35"/>
    <mergeCell ref="C36:E36"/>
    <mergeCell ref="H36:J36"/>
    <mergeCell ref="C37:E37"/>
    <mergeCell ref="H37:J37"/>
    <mergeCell ref="B39:K39"/>
    <mergeCell ref="C40:E40"/>
    <mergeCell ref="H40:J40"/>
    <mergeCell ref="C41:E41"/>
    <mergeCell ref="H41:J41"/>
    <mergeCell ref="C32:E32"/>
    <mergeCell ref="H32:J32"/>
    <mergeCell ref="C31:E31"/>
    <mergeCell ref="H31:J31"/>
    <mergeCell ref="C22:E22"/>
    <mergeCell ref="H22:J22"/>
    <mergeCell ref="B24:K24"/>
    <mergeCell ref="C25:E25"/>
    <mergeCell ref="H25:J25"/>
    <mergeCell ref="C26:E26"/>
    <mergeCell ref="H26:J26"/>
    <mergeCell ref="C27:E27"/>
    <mergeCell ref="B19:K19"/>
    <mergeCell ref="C20:E20"/>
    <mergeCell ref="H20:J20"/>
    <mergeCell ref="B29:K29"/>
    <mergeCell ref="C30:E30"/>
    <mergeCell ref="H30:J30"/>
    <mergeCell ref="H27:J27"/>
    <mergeCell ref="C21:E21"/>
    <mergeCell ref="H21:J21"/>
    <mergeCell ref="N12:N13"/>
    <mergeCell ref="B14:B15"/>
    <mergeCell ref="C14:E15"/>
    <mergeCell ref="L14:L15"/>
    <mergeCell ref="N14:N15"/>
    <mergeCell ref="B12:B13"/>
    <mergeCell ref="C12:E13"/>
    <mergeCell ref="L12:L13"/>
    <mergeCell ref="B8:B9"/>
    <mergeCell ref="C8:E9"/>
    <mergeCell ref="L8:L9"/>
    <mergeCell ref="N8:N9"/>
    <mergeCell ref="B10:B11"/>
    <mergeCell ref="C10:E11"/>
    <mergeCell ref="L10:L11"/>
    <mergeCell ref="N10:N11"/>
    <mergeCell ref="B1:K1"/>
    <mergeCell ref="B6:B7"/>
    <mergeCell ref="C6:E7"/>
    <mergeCell ref="L6:L7"/>
    <mergeCell ref="N6:N7"/>
    <mergeCell ref="C3:E3"/>
    <mergeCell ref="B4:B5"/>
    <mergeCell ref="C4:E5"/>
    <mergeCell ref="L4:L5"/>
    <mergeCell ref="N4:N5"/>
  </mergeCells>
  <printOptions horizontalCentered="1"/>
  <pageMargins left="0.25" right="0.25" top="0.75" bottom="0.75" header="0.3" footer="0.3"/>
  <pageSetup paperSize="9" scale="66" orientation="portrait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B67"/>
  <sheetViews>
    <sheetView topLeftCell="K7" workbookViewId="0">
      <selection activeCell="L28" sqref="L28:S43"/>
    </sheetView>
  </sheetViews>
  <sheetFormatPr defaultRowHeight="15" x14ac:dyDescent="0.25"/>
  <cols>
    <col min="9" max="10" width="9.140625" style="8"/>
    <col min="16" max="18" width="9.140625" customWidth="1"/>
  </cols>
  <sheetData>
    <row r="1" spans="1:28" x14ac:dyDescent="0.25">
      <c r="A1" t="str">
        <f t="shared" ref="A1:H1" si="0">ROW()&amp;COLUMN()</f>
        <v>11</v>
      </c>
      <c r="B1" t="str">
        <f t="shared" si="0"/>
        <v>12</v>
      </c>
      <c r="C1" t="str">
        <f t="shared" si="0"/>
        <v>13</v>
      </c>
      <c r="D1" t="str">
        <f t="shared" si="0"/>
        <v>14</v>
      </c>
      <c r="E1" t="str">
        <f t="shared" si="0"/>
        <v>15</v>
      </c>
      <c r="F1" t="str">
        <f t="shared" si="0"/>
        <v>16</v>
      </c>
      <c r="G1" t="str">
        <f t="shared" si="0"/>
        <v>17</v>
      </c>
      <c r="H1" t="str">
        <f t="shared" si="0"/>
        <v>18</v>
      </c>
      <c r="L1" t="e">
        <f t="shared" ref="L1:S1" si="1">MATCH(A1,$I:$I,0)</f>
        <v>#N/A</v>
      </c>
      <c r="M1" t="e">
        <f t="shared" si="1"/>
        <v>#N/A</v>
      </c>
      <c r="N1" t="e">
        <f t="shared" si="1"/>
        <v>#N/A</v>
      </c>
      <c r="O1" t="e">
        <f t="shared" si="1"/>
        <v>#N/A</v>
      </c>
      <c r="P1" t="e">
        <f t="shared" si="1"/>
        <v>#N/A</v>
      </c>
      <c r="Q1" t="e">
        <f t="shared" si="1"/>
        <v>#N/A</v>
      </c>
      <c r="R1" t="e">
        <f t="shared" si="1"/>
        <v>#N/A</v>
      </c>
      <c r="S1" t="e">
        <f t="shared" si="1"/>
        <v>#N/A</v>
      </c>
      <c r="U1" t="e">
        <f t="shared" ref="U1:AB8" si="2">MATCH(A1,$J:$J,0)</f>
        <v>#N/A</v>
      </c>
      <c r="V1" t="e">
        <f t="shared" si="2"/>
        <v>#N/A</v>
      </c>
      <c r="W1" t="e">
        <f t="shared" si="2"/>
        <v>#N/A</v>
      </c>
      <c r="X1" t="e">
        <f t="shared" si="2"/>
        <v>#N/A</v>
      </c>
      <c r="Y1" t="e">
        <f t="shared" si="2"/>
        <v>#N/A</v>
      </c>
      <c r="Z1" t="e">
        <f t="shared" si="2"/>
        <v>#N/A</v>
      </c>
      <c r="AA1" t="e">
        <f t="shared" si="2"/>
        <v>#N/A</v>
      </c>
      <c r="AB1" t="e">
        <f t="shared" si="2"/>
        <v>#N/A</v>
      </c>
    </row>
    <row r="2" spans="1:28" x14ac:dyDescent="0.25">
      <c r="A2" t="str">
        <f t="shared" ref="A2:E3" si="3">ROW()&amp;COLUMN()</f>
        <v>21</v>
      </c>
      <c r="B2" t="str">
        <f t="shared" si="3"/>
        <v>22</v>
      </c>
      <c r="C2" t="str">
        <f t="shared" si="3"/>
        <v>23</v>
      </c>
      <c r="D2" t="str">
        <f t="shared" si="3"/>
        <v>24</v>
      </c>
      <c r="E2" t="str">
        <f t="shared" si="3"/>
        <v>25</v>
      </c>
      <c r="F2" t="str">
        <f t="shared" ref="F2:H8" si="4">ROW()&amp;COLUMN()</f>
        <v>26</v>
      </c>
      <c r="G2" t="str">
        <f t="shared" si="4"/>
        <v>27</v>
      </c>
      <c r="H2" t="str">
        <f t="shared" si="4"/>
        <v>28</v>
      </c>
      <c r="L2" t="e">
        <f t="shared" ref="L2:N4" si="5">MATCH(A2,$I:$I,0)</f>
        <v>#N/A</v>
      </c>
      <c r="M2" t="e">
        <f t="shared" si="5"/>
        <v>#N/A</v>
      </c>
      <c r="N2" t="e">
        <f t="shared" si="5"/>
        <v>#N/A</v>
      </c>
      <c r="O2" t="e">
        <f t="shared" ref="O2:S4" si="6">MATCH(D2,$I:$I,0)</f>
        <v>#N/A</v>
      </c>
      <c r="P2" t="e">
        <f t="shared" si="6"/>
        <v>#N/A</v>
      </c>
      <c r="Q2" t="e">
        <f t="shared" si="6"/>
        <v>#N/A</v>
      </c>
      <c r="R2" t="e">
        <f t="shared" si="6"/>
        <v>#N/A</v>
      </c>
      <c r="S2" t="e">
        <f t="shared" si="6"/>
        <v>#N/A</v>
      </c>
      <c r="U2" t="e">
        <f t="shared" si="2"/>
        <v>#N/A</v>
      </c>
      <c r="V2" t="e">
        <f t="shared" si="2"/>
        <v>#N/A</v>
      </c>
      <c r="W2" t="e">
        <f t="shared" si="2"/>
        <v>#N/A</v>
      </c>
      <c r="X2" t="e">
        <f t="shared" si="2"/>
        <v>#N/A</v>
      </c>
      <c r="Y2" t="e">
        <f t="shared" si="2"/>
        <v>#N/A</v>
      </c>
      <c r="Z2" t="e">
        <f t="shared" si="2"/>
        <v>#N/A</v>
      </c>
      <c r="AA2" t="e">
        <f t="shared" si="2"/>
        <v>#N/A</v>
      </c>
      <c r="AB2" t="e">
        <f t="shared" si="2"/>
        <v>#N/A</v>
      </c>
    </row>
    <row r="3" spans="1:28" x14ac:dyDescent="0.25">
      <c r="A3" t="str">
        <f t="shared" si="3"/>
        <v>31</v>
      </c>
      <c r="B3" t="str">
        <f t="shared" si="3"/>
        <v>32</v>
      </c>
      <c r="C3" t="str">
        <f t="shared" si="3"/>
        <v>33</v>
      </c>
      <c r="D3" t="str">
        <f t="shared" si="3"/>
        <v>34</v>
      </c>
      <c r="E3" t="str">
        <f t="shared" si="3"/>
        <v>35</v>
      </c>
      <c r="F3" t="str">
        <f t="shared" si="4"/>
        <v>36</v>
      </c>
      <c r="G3" t="str">
        <f t="shared" si="4"/>
        <v>37</v>
      </c>
      <c r="H3" t="str">
        <f t="shared" si="4"/>
        <v>38</v>
      </c>
      <c r="L3" t="e">
        <f t="shared" si="5"/>
        <v>#N/A</v>
      </c>
      <c r="M3" t="e">
        <f t="shared" si="5"/>
        <v>#N/A</v>
      </c>
      <c r="N3" t="e">
        <f t="shared" si="5"/>
        <v>#N/A</v>
      </c>
      <c r="O3" t="e">
        <f t="shared" si="6"/>
        <v>#N/A</v>
      </c>
      <c r="P3" t="e">
        <f t="shared" si="6"/>
        <v>#N/A</v>
      </c>
      <c r="Q3" t="e">
        <f t="shared" si="6"/>
        <v>#N/A</v>
      </c>
      <c r="R3" t="e">
        <f t="shared" si="6"/>
        <v>#N/A</v>
      </c>
      <c r="S3" t="e">
        <f t="shared" si="6"/>
        <v>#N/A</v>
      </c>
      <c r="U3" t="e">
        <f t="shared" si="2"/>
        <v>#N/A</v>
      </c>
      <c r="V3" t="e">
        <f t="shared" si="2"/>
        <v>#N/A</v>
      </c>
      <c r="W3" t="e">
        <f t="shared" si="2"/>
        <v>#N/A</v>
      </c>
      <c r="X3" t="e">
        <f t="shared" si="2"/>
        <v>#N/A</v>
      </c>
      <c r="Y3" t="e">
        <f t="shared" si="2"/>
        <v>#N/A</v>
      </c>
      <c r="Z3" t="e">
        <f t="shared" si="2"/>
        <v>#N/A</v>
      </c>
      <c r="AA3" t="e">
        <f t="shared" si="2"/>
        <v>#N/A</v>
      </c>
      <c r="AB3" t="e">
        <f t="shared" si="2"/>
        <v>#N/A</v>
      </c>
    </row>
    <row r="4" spans="1:28" x14ac:dyDescent="0.25">
      <c r="A4" t="str">
        <f t="shared" ref="A4:E8" si="7">ROW()&amp;COLUMN()</f>
        <v>41</v>
      </c>
      <c r="B4" t="str">
        <f t="shared" si="7"/>
        <v>42</v>
      </c>
      <c r="C4" t="str">
        <f t="shared" si="7"/>
        <v>43</v>
      </c>
      <c r="D4" t="str">
        <f t="shared" si="7"/>
        <v>44</v>
      </c>
      <c r="E4" t="str">
        <f t="shared" si="7"/>
        <v>45</v>
      </c>
      <c r="F4" t="str">
        <f t="shared" si="4"/>
        <v>46</v>
      </c>
      <c r="G4" t="str">
        <f t="shared" si="4"/>
        <v>47</v>
      </c>
      <c r="H4" t="str">
        <f t="shared" si="4"/>
        <v>48</v>
      </c>
      <c r="L4" t="e">
        <f t="shared" si="5"/>
        <v>#N/A</v>
      </c>
      <c r="M4" t="e">
        <f t="shared" si="5"/>
        <v>#N/A</v>
      </c>
      <c r="N4" t="e">
        <f t="shared" si="5"/>
        <v>#N/A</v>
      </c>
      <c r="O4" t="e">
        <f>MATCH(D4,$I:$I,0)</f>
        <v>#N/A</v>
      </c>
      <c r="P4" t="e">
        <f t="shared" si="6"/>
        <v>#N/A</v>
      </c>
      <c r="Q4" t="e">
        <f t="shared" si="6"/>
        <v>#N/A</v>
      </c>
      <c r="R4" t="e">
        <f t="shared" si="6"/>
        <v>#N/A</v>
      </c>
      <c r="S4" t="e">
        <f t="shared" si="6"/>
        <v>#N/A</v>
      </c>
      <c r="U4" t="e">
        <f t="shared" si="2"/>
        <v>#N/A</v>
      </c>
      <c r="V4" t="e">
        <f t="shared" si="2"/>
        <v>#N/A</v>
      </c>
      <c r="W4" t="e">
        <f t="shared" si="2"/>
        <v>#N/A</v>
      </c>
      <c r="X4" t="e">
        <f t="shared" si="2"/>
        <v>#N/A</v>
      </c>
      <c r="Y4" t="e">
        <f t="shared" si="2"/>
        <v>#N/A</v>
      </c>
      <c r="Z4" t="e">
        <f t="shared" si="2"/>
        <v>#N/A</v>
      </c>
      <c r="AA4" t="e">
        <f t="shared" si="2"/>
        <v>#N/A</v>
      </c>
      <c r="AB4" t="e">
        <f t="shared" si="2"/>
        <v>#N/A</v>
      </c>
    </row>
    <row r="5" spans="1:28" x14ac:dyDescent="0.25">
      <c r="A5" t="str">
        <f t="shared" si="7"/>
        <v>51</v>
      </c>
      <c r="B5" t="str">
        <f t="shared" si="7"/>
        <v>52</v>
      </c>
      <c r="C5" t="str">
        <f t="shared" si="7"/>
        <v>53</v>
      </c>
      <c r="D5" t="str">
        <f t="shared" si="7"/>
        <v>54</v>
      </c>
      <c r="E5" t="str">
        <f t="shared" si="7"/>
        <v>55</v>
      </c>
      <c r="F5" t="str">
        <f t="shared" si="4"/>
        <v>56</v>
      </c>
      <c r="G5" t="str">
        <f t="shared" si="4"/>
        <v>57</v>
      </c>
      <c r="H5" t="str">
        <f t="shared" si="4"/>
        <v>58</v>
      </c>
      <c r="L5" t="e">
        <f t="shared" ref="L5:S6" si="8">MATCH(A5,$I:$I,0)</f>
        <v>#N/A</v>
      </c>
      <c r="M5" t="e">
        <f t="shared" si="8"/>
        <v>#N/A</v>
      </c>
      <c r="N5" t="e">
        <f t="shared" si="8"/>
        <v>#N/A</v>
      </c>
      <c r="O5" t="e">
        <f t="shared" si="8"/>
        <v>#N/A</v>
      </c>
      <c r="P5" t="e">
        <f t="shared" si="8"/>
        <v>#N/A</v>
      </c>
      <c r="Q5" t="e">
        <f t="shared" si="8"/>
        <v>#N/A</v>
      </c>
      <c r="R5" t="e">
        <f t="shared" si="8"/>
        <v>#N/A</v>
      </c>
      <c r="S5" t="e">
        <f t="shared" si="8"/>
        <v>#N/A</v>
      </c>
      <c r="U5" t="e">
        <f t="shared" si="2"/>
        <v>#N/A</v>
      </c>
      <c r="V5" t="e">
        <f t="shared" si="2"/>
        <v>#N/A</v>
      </c>
      <c r="W5" t="e">
        <f t="shared" si="2"/>
        <v>#N/A</v>
      </c>
      <c r="X5" t="e">
        <f t="shared" si="2"/>
        <v>#N/A</v>
      </c>
      <c r="Y5" t="e">
        <f t="shared" si="2"/>
        <v>#N/A</v>
      </c>
      <c r="Z5" t="e">
        <f t="shared" si="2"/>
        <v>#N/A</v>
      </c>
      <c r="AA5" t="e">
        <f t="shared" si="2"/>
        <v>#N/A</v>
      </c>
      <c r="AB5" t="e">
        <f t="shared" si="2"/>
        <v>#N/A</v>
      </c>
    </row>
    <row r="6" spans="1:28" x14ac:dyDescent="0.25">
      <c r="A6" t="str">
        <f t="shared" si="7"/>
        <v>61</v>
      </c>
      <c r="B6" t="str">
        <f t="shared" si="7"/>
        <v>62</v>
      </c>
      <c r="C6" t="str">
        <f t="shared" si="7"/>
        <v>63</v>
      </c>
      <c r="D6" t="str">
        <f t="shared" si="7"/>
        <v>64</v>
      </c>
      <c r="E6" t="str">
        <f t="shared" si="7"/>
        <v>65</v>
      </c>
      <c r="F6" t="str">
        <f t="shared" si="4"/>
        <v>66</v>
      </c>
      <c r="G6" t="str">
        <f t="shared" si="4"/>
        <v>67</v>
      </c>
      <c r="H6" t="str">
        <f t="shared" si="4"/>
        <v>68</v>
      </c>
      <c r="L6" t="e">
        <f t="shared" si="8"/>
        <v>#N/A</v>
      </c>
      <c r="M6" t="e">
        <f t="shared" si="8"/>
        <v>#N/A</v>
      </c>
      <c r="N6" t="e">
        <f t="shared" si="8"/>
        <v>#N/A</v>
      </c>
      <c r="O6" t="e">
        <f t="shared" si="8"/>
        <v>#N/A</v>
      </c>
      <c r="P6" t="e">
        <f t="shared" si="8"/>
        <v>#N/A</v>
      </c>
      <c r="Q6" t="e">
        <f t="shared" si="8"/>
        <v>#N/A</v>
      </c>
      <c r="R6" t="e">
        <f t="shared" si="8"/>
        <v>#N/A</v>
      </c>
      <c r="S6" t="e">
        <f t="shared" si="8"/>
        <v>#N/A</v>
      </c>
      <c r="U6" t="e">
        <f t="shared" si="2"/>
        <v>#N/A</v>
      </c>
      <c r="V6" t="e">
        <f t="shared" si="2"/>
        <v>#N/A</v>
      </c>
      <c r="W6" t="e">
        <f t="shared" si="2"/>
        <v>#N/A</v>
      </c>
      <c r="X6" t="e">
        <f t="shared" si="2"/>
        <v>#N/A</v>
      </c>
      <c r="Y6" t="e">
        <f t="shared" si="2"/>
        <v>#N/A</v>
      </c>
      <c r="Z6" t="e">
        <f t="shared" si="2"/>
        <v>#N/A</v>
      </c>
      <c r="AA6" t="e">
        <f t="shared" si="2"/>
        <v>#N/A</v>
      </c>
      <c r="AB6" t="e">
        <f t="shared" si="2"/>
        <v>#N/A</v>
      </c>
    </row>
    <row r="7" spans="1:28" x14ac:dyDescent="0.25">
      <c r="A7" t="str">
        <f t="shared" si="7"/>
        <v>71</v>
      </c>
      <c r="B7" t="str">
        <f t="shared" si="7"/>
        <v>72</v>
      </c>
      <c r="C7" t="str">
        <f t="shared" si="7"/>
        <v>73</v>
      </c>
      <c r="D7" t="str">
        <f t="shared" si="7"/>
        <v>74</v>
      </c>
      <c r="E7" t="str">
        <f t="shared" si="7"/>
        <v>75</v>
      </c>
      <c r="F7" t="str">
        <f t="shared" si="4"/>
        <v>76</v>
      </c>
      <c r="G7" t="str">
        <f t="shared" si="4"/>
        <v>77</v>
      </c>
      <c r="H7" t="str">
        <f t="shared" si="4"/>
        <v>78</v>
      </c>
      <c r="L7" t="e">
        <f t="shared" ref="L7:S8" si="9">MATCH(A7,$I:$I,0)</f>
        <v>#N/A</v>
      </c>
      <c r="M7" t="e">
        <f t="shared" si="9"/>
        <v>#N/A</v>
      </c>
      <c r="N7" t="e">
        <f t="shared" si="9"/>
        <v>#N/A</v>
      </c>
      <c r="O7" t="e">
        <f t="shared" si="9"/>
        <v>#N/A</v>
      </c>
      <c r="P7" t="e">
        <f t="shared" si="9"/>
        <v>#N/A</v>
      </c>
      <c r="Q7" t="e">
        <f t="shared" si="9"/>
        <v>#N/A</v>
      </c>
      <c r="R7" t="e">
        <f t="shared" si="9"/>
        <v>#N/A</v>
      </c>
      <c r="S7" t="e">
        <f t="shared" si="9"/>
        <v>#N/A</v>
      </c>
      <c r="U7" t="e">
        <f t="shared" si="2"/>
        <v>#N/A</v>
      </c>
      <c r="V7" t="e">
        <f t="shared" si="2"/>
        <v>#N/A</v>
      </c>
      <c r="W7" t="e">
        <f t="shared" si="2"/>
        <v>#N/A</v>
      </c>
      <c r="X7" t="e">
        <f t="shared" si="2"/>
        <v>#N/A</v>
      </c>
      <c r="Y7" t="e">
        <f t="shared" si="2"/>
        <v>#N/A</v>
      </c>
      <c r="Z7" t="e">
        <f t="shared" si="2"/>
        <v>#N/A</v>
      </c>
      <c r="AA7" t="e">
        <f t="shared" si="2"/>
        <v>#N/A</v>
      </c>
      <c r="AB7" t="e">
        <f t="shared" si="2"/>
        <v>#N/A</v>
      </c>
    </row>
    <row r="8" spans="1:28" x14ac:dyDescent="0.25">
      <c r="A8" t="str">
        <f t="shared" si="7"/>
        <v>81</v>
      </c>
      <c r="B8" t="str">
        <f t="shared" si="7"/>
        <v>82</v>
      </c>
      <c r="C8" t="str">
        <f t="shared" si="7"/>
        <v>83</v>
      </c>
      <c r="D8" t="str">
        <f t="shared" si="7"/>
        <v>84</v>
      </c>
      <c r="E8" t="str">
        <f t="shared" si="7"/>
        <v>85</v>
      </c>
      <c r="F8" t="str">
        <f t="shared" si="4"/>
        <v>86</v>
      </c>
      <c r="G8" t="str">
        <f t="shared" si="4"/>
        <v>87</v>
      </c>
      <c r="H8" t="str">
        <f t="shared" si="4"/>
        <v>88</v>
      </c>
      <c r="L8" t="e">
        <f t="shared" si="9"/>
        <v>#N/A</v>
      </c>
      <c r="M8" t="e">
        <f t="shared" si="9"/>
        <v>#N/A</v>
      </c>
      <c r="N8" t="e">
        <f t="shared" si="9"/>
        <v>#N/A</v>
      </c>
      <c r="O8" t="e">
        <f t="shared" si="9"/>
        <v>#N/A</v>
      </c>
      <c r="P8" t="e">
        <f t="shared" si="9"/>
        <v>#N/A</v>
      </c>
      <c r="Q8" t="e">
        <f t="shared" si="9"/>
        <v>#N/A</v>
      </c>
      <c r="R8" t="e">
        <f t="shared" si="9"/>
        <v>#N/A</v>
      </c>
      <c r="S8" t="e">
        <f t="shared" si="9"/>
        <v>#N/A</v>
      </c>
      <c r="U8" t="e">
        <f t="shared" si="2"/>
        <v>#N/A</v>
      </c>
      <c r="V8" t="e">
        <f t="shared" si="2"/>
        <v>#N/A</v>
      </c>
      <c r="W8" t="e">
        <f t="shared" si="2"/>
        <v>#N/A</v>
      </c>
      <c r="X8" t="e">
        <f t="shared" si="2"/>
        <v>#N/A</v>
      </c>
      <c r="Y8" t="e">
        <f t="shared" si="2"/>
        <v>#N/A</v>
      </c>
      <c r="Z8" t="e">
        <f t="shared" si="2"/>
        <v>#N/A</v>
      </c>
      <c r="AA8" t="e">
        <f t="shared" si="2"/>
        <v>#N/A</v>
      </c>
      <c r="AB8" t="e">
        <f t="shared" si="2"/>
        <v>#N/A</v>
      </c>
    </row>
    <row r="11" spans="1:28" x14ac:dyDescent="0.25">
      <c r="L1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1" t="str">
        <f t="shared" ref="M11:S11" ca="1" si="10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N11" t="str">
        <f t="shared" ca="1" si="10"/>
        <v/>
      </c>
      <c r="O11" t="str">
        <f t="shared" ca="1" si="10"/>
        <v/>
      </c>
      <c r="P11" t="str">
        <f t="shared" ca="1" si="10"/>
        <v/>
      </c>
      <c r="Q11" t="str">
        <f t="shared" ca="1" si="10"/>
        <v/>
      </c>
      <c r="R11" t="str">
        <f t="shared" ca="1" si="10"/>
        <v/>
      </c>
      <c r="S11" t="str">
        <f t="shared" ca="1" si="10"/>
        <v/>
      </c>
      <c r="U11" t="str">
        <f ca="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1" t="str">
        <f t="shared" ref="V11:AB11" ca="1" si="1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W11" t="str">
        <f t="shared" ca="1" si="11"/>
        <v/>
      </c>
      <c r="X11" t="str">
        <f t="shared" ca="1" si="11"/>
        <v/>
      </c>
      <c r="Y11" t="str">
        <f t="shared" ca="1" si="11"/>
        <v/>
      </c>
      <c r="Z11" t="str">
        <f t="shared" ca="1" si="11"/>
        <v/>
      </c>
      <c r="AA11" t="str">
        <f t="shared" ca="1" si="11"/>
        <v/>
      </c>
      <c r="AB11" t="str">
        <f t="shared" ca="1" si="11"/>
        <v/>
      </c>
    </row>
    <row r="12" spans="1:28" x14ac:dyDescent="0.25">
      <c r="L12" t="str">
        <f t="shared" ref="L12:S26" ca="1" si="12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2" t="str">
        <f t="shared" ca="1" si="12"/>
        <v/>
      </c>
      <c r="N12" t="str">
        <f t="shared" ca="1" si="12"/>
        <v/>
      </c>
      <c r="O12" t="str">
        <f t="shared" ca="1" si="12"/>
        <v/>
      </c>
      <c r="P12" t="str">
        <f t="shared" ca="1" si="12"/>
        <v/>
      </c>
      <c r="Q12" t="str">
        <f t="shared" ca="1" si="12"/>
        <v/>
      </c>
      <c r="R12" t="str">
        <f t="shared" ca="1" si="12"/>
        <v/>
      </c>
      <c r="S12" t="str">
        <f t="shared" ca="1" si="12"/>
        <v/>
      </c>
      <c r="U12" t="str">
        <f t="shared" ref="U12:AB26" ca="1" si="13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2" t="str">
        <f t="shared" ca="1" si="13"/>
        <v/>
      </c>
      <c r="W12" t="str">
        <f t="shared" ca="1" si="13"/>
        <v/>
      </c>
      <c r="X12" t="str">
        <f t="shared" ca="1" si="13"/>
        <v/>
      </c>
      <c r="Y12" t="str">
        <f t="shared" ca="1" si="13"/>
        <v/>
      </c>
      <c r="Z12" t="str">
        <f t="shared" ca="1" si="13"/>
        <v/>
      </c>
      <c r="AA12" t="str">
        <f t="shared" ca="1" si="13"/>
        <v/>
      </c>
      <c r="AB12" t="str">
        <f t="shared" ca="1" si="13"/>
        <v/>
      </c>
    </row>
    <row r="13" spans="1:28" x14ac:dyDescent="0.25">
      <c r="L13" t="str">
        <f t="shared" ca="1" si="12"/>
        <v/>
      </c>
      <c r="M13" t="str">
        <f t="shared" ca="1" si="12"/>
        <v/>
      </c>
      <c r="N13" t="str">
        <f t="shared" ca="1" si="12"/>
        <v/>
      </c>
      <c r="O13" t="str">
        <f t="shared" ca="1" si="12"/>
        <v/>
      </c>
      <c r="P13" t="str">
        <f t="shared" ca="1" si="12"/>
        <v/>
      </c>
      <c r="Q13" t="str">
        <f t="shared" ca="1" si="12"/>
        <v/>
      </c>
      <c r="R13" t="str">
        <f t="shared" ca="1" si="12"/>
        <v/>
      </c>
      <c r="S13" t="str">
        <f t="shared" ca="1" si="12"/>
        <v/>
      </c>
      <c r="U13" t="str">
        <f t="shared" ca="1" si="13"/>
        <v/>
      </c>
      <c r="V13" t="str">
        <f t="shared" ca="1" si="13"/>
        <v/>
      </c>
      <c r="W13" t="str">
        <f t="shared" ca="1" si="13"/>
        <v/>
      </c>
      <c r="X13" t="str">
        <f t="shared" ca="1" si="13"/>
        <v/>
      </c>
      <c r="Y13" t="str">
        <f t="shared" ca="1" si="13"/>
        <v/>
      </c>
      <c r="Z13" t="str">
        <f t="shared" ca="1" si="13"/>
        <v/>
      </c>
      <c r="AA13" t="str">
        <f t="shared" ca="1" si="13"/>
        <v/>
      </c>
      <c r="AB13" t="str">
        <f t="shared" ca="1" si="13"/>
        <v/>
      </c>
    </row>
    <row r="14" spans="1:28" x14ac:dyDescent="0.25">
      <c r="L14" t="str">
        <f t="shared" ca="1" si="12"/>
        <v/>
      </c>
      <c r="M14" t="str">
        <f t="shared" ca="1" si="12"/>
        <v/>
      </c>
      <c r="N14" t="str">
        <f t="shared" ca="1" si="12"/>
        <v/>
      </c>
      <c r="O14" t="str">
        <f t="shared" ca="1" si="12"/>
        <v/>
      </c>
      <c r="P14" t="str">
        <f t="shared" ca="1" si="12"/>
        <v/>
      </c>
      <c r="Q14" t="str">
        <f t="shared" ca="1" si="12"/>
        <v/>
      </c>
      <c r="R14" t="str">
        <f t="shared" ca="1" si="12"/>
        <v/>
      </c>
      <c r="S14" t="str">
        <f t="shared" ca="1" si="12"/>
        <v/>
      </c>
      <c r="U14" t="str">
        <f t="shared" ca="1" si="13"/>
        <v/>
      </c>
      <c r="V14" t="str">
        <f t="shared" ca="1" si="13"/>
        <v/>
      </c>
      <c r="W14" t="str">
        <f t="shared" ca="1" si="13"/>
        <v/>
      </c>
      <c r="X14" t="str">
        <f t="shared" ca="1" si="13"/>
        <v/>
      </c>
      <c r="Y14" t="str">
        <f t="shared" ca="1" si="13"/>
        <v/>
      </c>
      <c r="Z14" t="str">
        <f t="shared" ca="1" si="13"/>
        <v/>
      </c>
      <c r="AA14" t="str">
        <f t="shared" ca="1" si="13"/>
        <v/>
      </c>
      <c r="AB14" t="str">
        <f t="shared" ca="1" si="13"/>
        <v/>
      </c>
    </row>
    <row r="15" spans="1:28" x14ac:dyDescent="0.25">
      <c r="L15" t="str">
        <f t="shared" ca="1" si="12"/>
        <v/>
      </c>
      <c r="M15" t="str">
        <f t="shared" ca="1" si="12"/>
        <v/>
      </c>
      <c r="N15" t="str">
        <f t="shared" ca="1" si="12"/>
        <v/>
      </c>
      <c r="O15" t="str">
        <f t="shared" ca="1" si="12"/>
        <v/>
      </c>
      <c r="P15" t="str">
        <f t="shared" ca="1" si="12"/>
        <v/>
      </c>
      <c r="Q15" t="str">
        <f t="shared" ca="1" si="12"/>
        <v/>
      </c>
      <c r="R15" t="str">
        <f t="shared" ca="1" si="12"/>
        <v/>
      </c>
      <c r="S15" t="str">
        <f t="shared" ca="1" si="12"/>
        <v/>
      </c>
      <c r="U15" t="str">
        <f t="shared" ca="1" si="13"/>
        <v/>
      </c>
      <c r="V15" t="str">
        <f t="shared" ca="1" si="13"/>
        <v/>
      </c>
      <c r="W15" t="str">
        <f t="shared" ca="1" si="13"/>
        <v/>
      </c>
      <c r="X15" t="str">
        <f t="shared" ca="1" si="13"/>
        <v/>
      </c>
      <c r="Y15" t="str">
        <f t="shared" ca="1" si="13"/>
        <v/>
      </c>
      <c r="Z15" t="str">
        <f t="shared" ca="1" si="13"/>
        <v/>
      </c>
      <c r="AA15" t="str">
        <f t="shared" ca="1" si="13"/>
        <v/>
      </c>
      <c r="AB15" t="str">
        <f t="shared" ca="1" si="13"/>
        <v/>
      </c>
    </row>
    <row r="16" spans="1:28" x14ac:dyDescent="0.25">
      <c r="L16" t="str">
        <f t="shared" ca="1" si="12"/>
        <v/>
      </c>
      <c r="M16" t="str">
        <f t="shared" ca="1" si="12"/>
        <v/>
      </c>
      <c r="N16" t="str">
        <f t="shared" ca="1" si="12"/>
        <v/>
      </c>
      <c r="O16" t="str">
        <f t="shared" ca="1" si="12"/>
        <v/>
      </c>
      <c r="P16" t="str">
        <f t="shared" ca="1" si="12"/>
        <v/>
      </c>
      <c r="Q16" t="str">
        <f t="shared" ca="1" si="12"/>
        <v/>
      </c>
      <c r="R16" t="str">
        <f t="shared" ca="1" si="12"/>
        <v/>
      </c>
      <c r="S16" t="str">
        <f t="shared" ca="1" si="12"/>
        <v/>
      </c>
      <c r="U16" t="str">
        <f t="shared" ca="1" si="13"/>
        <v/>
      </c>
      <c r="V16" t="str">
        <f t="shared" ca="1" si="13"/>
        <v/>
      </c>
      <c r="W16" t="str">
        <f t="shared" ca="1" si="13"/>
        <v/>
      </c>
      <c r="X16" t="str">
        <f t="shared" ca="1" si="13"/>
        <v/>
      </c>
      <c r="Y16" t="str">
        <f t="shared" ca="1" si="13"/>
        <v/>
      </c>
      <c r="Z16" t="str">
        <f t="shared" ca="1" si="13"/>
        <v/>
      </c>
      <c r="AA16" t="str">
        <f t="shared" ca="1" si="13"/>
        <v/>
      </c>
      <c r="AB16" t="str">
        <f t="shared" ca="1" si="13"/>
        <v/>
      </c>
    </row>
    <row r="17" spans="9:28" x14ac:dyDescent="0.25">
      <c r="L17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7" t="str">
        <f t="shared" ca="1" si="12"/>
        <v/>
      </c>
      <c r="N17" t="str">
        <f t="shared" ca="1" si="12"/>
        <v/>
      </c>
      <c r="O17" t="str">
        <f t="shared" ca="1" si="12"/>
        <v/>
      </c>
      <c r="P17" t="str">
        <f t="shared" ca="1" si="12"/>
        <v/>
      </c>
      <c r="Q17" t="str">
        <f t="shared" ca="1" si="12"/>
        <v/>
      </c>
      <c r="R17" t="str">
        <f t="shared" ca="1" si="12"/>
        <v/>
      </c>
      <c r="S17" t="str">
        <f t="shared" ca="1" si="12"/>
        <v/>
      </c>
      <c r="U17" t="str">
        <f t="shared" ca="1" si="13"/>
        <v/>
      </c>
      <c r="V17" t="str">
        <f t="shared" ca="1" si="13"/>
        <v/>
      </c>
      <c r="W17" t="str">
        <f t="shared" ca="1" si="13"/>
        <v/>
      </c>
      <c r="X17" t="str">
        <f t="shared" ca="1" si="13"/>
        <v/>
      </c>
      <c r="Y17" t="str">
        <f t="shared" ca="1" si="13"/>
        <v/>
      </c>
      <c r="Z17" t="str">
        <f t="shared" ca="1" si="13"/>
        <v/>
      </c>
      <c r="AA17" t="str">
        <f t="shared" ca="1" si="13"/>
        <v/>
      </c>
      <c r="AB17" t="str">
        <f t="shared" ca="1" si="13"/>
        <v/>
      </c>
    </row>
    <row r="18" spans="9:28" x14ac:dyDescent="0.25">
      <c r="L18" t="str">
        <f t="shared" ca="1" si="12"/>
        <v/>
      </c>
      <c r="M18" t="str">
        <f t="shared" ca="1" si="12"/>
        <v/>
      </c>
      <c r="N18" t="str">
        <f t="shared" ca="1" si="12"/>
        <v/>
      </c>
      <c r="O18" t="str">
        <f t="shared" ca="1" si="12"/>
        <v/>
      </c>
      <c r="P18" t="str">
        <f t="shared" ca="1" si="12"/>
        <v/>
      </c>
      <c r="Q18" t="str">
        <f t="shared" ca="1" si="12"/>
        <v/>
      </c>
      <c r="R18" t="str">
        <f t="shared" ca="1" si="12"/>
        <v/>
      </c>
      <c r="S18" t="str">
        <f t="shared" ca="1" si="12"/>
        <v/>
      </c>
      <c r="U18" t="str">
        <f t="shared" ca="1" si="13"/>
        <v/>
      </c>
      <c r="V18" t="str">
        <f t="shared" ca="1" si="13"/>
        <v/>
      </c>
      <c r="W18" t="str">
        <f t="shared" ca="1" si="13"/>
        <v/>
      </c>
      <c r="X18" t="str">
        <f t="shared" ca="1" si="13"/>
        <v/>
      </c>
      <c r="Y18" t="str">
        <f t="shared" ca="1" si="13"/>
        <v/>
      </c>
      <c r="Z18" t="str">
        <f t="shared" ca="1" si="13"/>
        <v/>
      </c>
      <c r="AA18" t="str">
        <f t="shared" ca="1" si="13"/>
        <v/>
      </c>
      <c r="AB18" t="str">
        <f t="shared" ca="1" si="13"/>
        <v/>
      </c>
    </row>
    <row r="19" spans="9:28" x14ac:dyDescent="0.25">
      <c r="L19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9" t="str">
        <f t="shared" ca="1" si="12"/>
        <v/>
      </c>
      <c r="N19" t="str">
        <f t="shared" ca="1" si="12"/>
        <v/>
      </c>
      <c r="O19" t="str">
        <f t="shared" ca="1" si="12"/>
        <v/>
      </c>
      <c r="P19" t="str">
        <f t="shared" ca="1" si="12"/>
        <v/>
      </c>
      <c r="Q19" t="str">
        <f t="shared" ca="1" si="12"/>
        <v/>
      </c>
      <c r="R19" t="str">
        <f t="shared" ca="1" si="12"/>
        <v/>
      </c>
      <c r="S19" t="str">
        <f t="shared" ca="1" si="12"/>
        <v/>
      </c>
      <c r="U19" t="str">
        <f t="shared" ca="1" si="13"/>
        <v/>
      </c>
      <c r="V19" t="str">
        <f t="shared" ca="1" si="13"/>
        <v/>
      </c>
      <c r="W19" t="str">
        <f t="shared" ca="1" si="13"/>
        <v/>
      </c>
      <c r="X19" t="str">
        <f t="shared" ca="1" si="13"/>
        <v/>
      </c>
      <c r="Y19" t="str">
        <f t="shared" ca="1" si="13"/>
        <v/>
      </c>
      <c r="Z19" t="str">
        <f t="shared" ca="1" si="13"/>
        <v/>
      </c>
      <c r="AA19" t="str">
        <f t="shared" ca="1" si="13"/>
        <v/>
      </c>
      <c r="AB19" t="str">
        <f t="shared" ca="1" si="13"/>
        <v/>
      </c>
    </row>
    <row r="20" spans="9:28" x14ac:dyDescent="0.25">
      <c r="L20" t="str">
        <f t="shared" ca="1" si="12"/>
        <v/>
      </c>
      <c r="M20" t="str">
        <f t="shared" ca="1" si="12"/>
        <v/>
      </c>
      <c r="N20" t="str">
        <f t="shared" ca="1" si="12"/>
        <v/>
      </c>
      <c r="O20" t="str">
        <f t="shared" ca="1" si="12"/>
        <v/>
      </c>
      <c r="P20" t="str">
        <f t="shared" ca="1" si="12"/>
        <v/>
      </c>
      <c r="Q20" t="str">
        <f t="shared" ca="1" si="12"/>
        <v/>
      </c>
      <c r="R20" t="str">
        <f t="shared" ca="1" si="12"/>
        <v/>
      </c>
      <c r="S20" t="str">
        <f t="shared" ca="1" si="12"/>
        <v/>
      </c>
      <c r="U20" t="str">
        <f t="shared" ca="1" si="13"/>
        <v/>
      </c>
      <c r="V20" t="str">
        <f t="shared" ca="1" si="13"/>
        <v/>
      </c>
      <c r="W20" t="str">
        <f t="shared" ca="1" si="13"/>
        <v/>
      </c>
      <c r="X20" t="str">
        <f t="shared" ca="1" si="13"/>
        <v/>
      </c>
      <c r="Y20" t="str">
        <f t="shared" ca="1" si="13"/>
        <v/>
      </c>
      <c r="Z20" t="str">
        <f t="shared" ca="1" si="13"/>
        <v/>
      </c>
      <c r="AA20" t="str">
        <f t="shared" ca="1" si="13"/>
        <v/>
      </c>
      <c r="AB20" t="str">
        <f t="shared" ca="1" si="13"/>
        <v/>
      </c>
    </row>
    <row r="21" spans="9:28" x14ac:dyDescent="0.25">
      <c r="L2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1" t="str">
        <f t="shared" ca="1" si="12"/>
        <v/>
      </c>
      <c r="N21" t="str">
        <f t="shared" ca="1" si="12"/>
        <v/>
      </c>
      <c r="O21" t="str">
        <f t="shared" ca="1" si="12"/>
        <v/>
      </c>
      <c r="P21" t="str">
        <f t="shared" ca="1" si="12"/>
        <v/>
      </c>
      <c r="Q21" t="str">
        <f t="shared" ca="1" si="12"/>
        <v/>
      </c>
      <c r="R21" t="str">
        <f t="shared" ca="1" si="12"/>
        <v/>
      </c>
      <c r="S21" t="str">
        <f t="shared" ca="1" si="12"/>
        <v/>
      </c>
      <c r="U21" t="str">
        <f t="shared" ca="1" si="13"/>
        <v/>
      </c>
      <c r="V21" t="str">
        <f t="shared" ca="1" si="13"/>
        <v/>
      </c>
      <c r="W21" t="str">
        <f t="shared" ca="1" si="13"/>
        <v/>
      </c>
      <c r="X21" t="str">
        <f t="shared" ca="1" si="13"/>
        <v/>
      </c>
      <c r="Y21" t="str">
        <f t="shared" ca="1" si="13"/>
        <v/>
      </c>
      <c r="Z21" t="str">
        <f t="shared" ca="1" si="13"/>
        <v/>
      </c>
      <c r="AA21" t="str">
        <f t="shared" ca="1" si="13"/>
        <v/>
      </c>
      <c r="AB21" t="str">
        <f t="shared" ca="1" si="13"/>
        <v/>
      </c>
    </row>
    <row r="22" spans="9:28" x14ac:dyDescent="0.25">
      <c r="L22" t="str">
        <f t="shared" ca="1" si="12"/>
        <v/>
      </c>
      <c r="M22" t="str">
        <f t="shared" ca="1" si="12"/>
        <v/>
      </c>
      <c r="N22" t="str">
        <f t="shared" ca="1" si="12"/>
        <v/>
      </c>
      <c r="O22" t="str">
        <f t="shared" ca="1" si="12"/>
        <v/>
      </c>
      <c r="P22" t="str">
        <f t="shared" ca="1" si="12"/>
        <v/>
      </c>
      <c r="Q22" t="str">
        <f t="shared" ca="1" si="12"/>
        <v/>
      </c>
      <c r="R22" t="str">
        <f t="shared" ca="1" si="12"/>
        <v/>
      </c>
      <c r="S22" t="str">
        <f t="shared" ca="1" si="12"/>
        <v/>
      </c>
      <c r="U22" t="str">
        <f t="shared" ca="1" si="13"/>
        <v/>
      </c>
      <c r="V22" t="str">
        <f t="shared" ca="1" si="13"/>
        <v/>
      </c>
      <c r="W22" t="str">
        <f t="shared" ca="1" si="13"/>
        <v/>
      </c>
      <c r="X22" t="str">
        <f t="shared" ca="1" si="13"/>
        <v/>
      </c>
      <c r="Y22" t="str">
        <f t="shared" ca="1" si="13"/>
        <v/>
      </c>
      <c r="Z22" t="str">
        <f t="shared" ca="1" si="13"/>
        <v/>
      </c>
      <c r="AA22" t="str">
        <f t="shared" ca="1" si="13"/>
        <v/>
      </c>
      <c r="AB22" t="str">
        <f t="shared" ca="1" si="13"/>
        <v/>
      </c>
    </row>
    <row r="23" spans="9:28" x14ac:dyDescent="0.25">
      <c r="L23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3" t="str">
        <f t="shared" ca="1" si="12"/>
        <v/>
      </c>
      <c r="N23" t="str">
        <f t="shared" ca="1" si="12"/>
        <v/>
      </c>
      <c r="O23" t="str">
        <f t="shared" ca="1" si="12"/>
        <v/>
      </c>
      <c r="P23" t="str">
        <f t="shared" ca="1" si="12"/>
        <v/>
      </c>
      <c r="Q23" t="str">
        <f t="shared" ca="1" si="12"/>
        <v/>
      </c>
      <c r="R23" t="str">
        <f t="shared" ca="1" si="12"/>
        <v/>
      </c>
      <c r="S23" t="str">
        <f t="shared" ca="1" si="12"/>
        <v/>
      </c>
      <c r="U23" t="str">
        <f t="shared" ca="1" si="13"/>
        <v/>
      </c>
      <c r="V23" t="str">
        <f t="shared" ca="1" si="13"/>
        <v/>
      </c>
      <c r="W23" t="str">
        <f t="shared" ca="1" si="13"/>
        <v/>
      </c>
      <c r="X23" t="str">
        <f t="shared" ca="1" si="13"/>
        <v/>
      </c>
      <c r="Y23" t="str">
        <f t="shared" ca="1" si="13"/>
        <v/>
      </c>
      <c r="Z23" t="str">
        <f t="shared" ca="1" si="13"/>
        <v/>
      </c>
      <c r="AA23" t="str">
        <f t="shared" ca="1" si="13"/>
        <v/>
      </c>
      <c r="AB23" t="str">
        <f t="shared" ca="1" si="13"/>
        <v/>
      </c>
    </row>
    <row r="24" spans="9:28" x14ac:dyDescent="0.25">
      <c r="I24" s="8" t="e">
        <f>#REF!&amp;#REF!</f>
        <v>#REF!</v>
      </c>
      <c r="J24" s="8" t="e">
        <f>#REF!&amp;#REF!</f>
        <v>#REF!</v>
      </c>
      <c r="L24" t="str">
        <f t="shared" ca="1" si="12"/>
        <v/>
      </c>
      <c r="M24" t="str">
        <f t="shared" ca="1" si="12"/>
        <v/>
      </c>
      <c r="N24" t="str">
        <f t="shared" ca="1" si="12"/>
        <v/>
      </c>
      <c r="O24" t="str">
        <f t="shared" ca="1" si="12"/>
        <v/>
      </c>
      <c r="P24" t="str">
        <f t="shared" ca="1" si="12"/>
        <v/>
      </c>
      <c r="Q24" t="str">
        <f t="shared" ca="1" si="12"/>
        <v/>
      </c>
      <c r="R24" t="str">
        <f t="shared" ca="1" si="12"/>
        <v/>
      </c>
      <c r="S24" t="str">
        <f t="shared" ca="1" si="12"/>
        <v/>
      </c>
      <c r="U24" t="str">
        <f t="shared" ca="1" si="13"/>
        <v/>
      </c>
      <c r="V24" t="str">
        <f t="shared" ca="1" si="13"/>
        <v/>
      </c>
      <c r="W24" t="str">
        <f t="shared" ca="1" si="13"/>
        <v/>
      </c>
      <c r="X24" t="str">
        <f t="shared" ca="1" si="13"/>
        <v/>
      </c>
      <c r="Y24" t="str">
        <f t="shared" ca="1" si="13"/>
        <v/>
      </c>
      <c r="Z24" t="str">
        <f t="shared" ca="1" si="13"/>
        <v/>
      </c>
      <c r="AA24" t="str">
        <f t="shared" ca="1" si="13"/>
        <v/>
      </c>
      <c r="AB24" t="str">
        <f t="shared" ca="1" si="13"/>
        <v/>
      </c>
    </row>
    <row r="25" spans="9:28" x14ac:dyDescent="0.25">
      <c r="I25" s="8" t="e">
        <f>#REF!&amp;#REF!</f>
        <v>#REF!</v>
      </c>
      <c r="J25" s="8" t="e">
        <f>#REF!&amp;#REF!</f>
        <v>#REF!</v>
      </c>
      <c r="L25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5" t="str">
        <f t="shared" ca="1" si="12"/>
        <v/>
      </c>
      <c r="N25" t="str">
        <f t="shared" ca="1" si="12"/>
        <v/>
      </c>
      <c r="O25" t="str">
        <f t="shared" ca="1" si="12"/>
        <v/>
      </c>
      <c r="P25" t="str">
        <f t="shared" ca="1" si="12"/>
        <v/>
      </c>
      <c r="Q25" t="str">
        <f t="shared" ca="1" si="12"/>
        <v/>
      </c>
      <c r="R25" t="str">
        <f t="shared" ca="1" si="12"/>
        <v/>
      </c>
      <c r="S25" t="str">
        <f t="shared" ca="1" si="12"/>
        <v/>
      </c>
      <c r="U25" t="str">
        <f t="shared" ca="1" si="13"/>
        <v/>
      </c>
      <c r="V25" t="str">
        <f t="shared" ca="1" si="13"/>
        <v/>
      </c>
      <c r="W25" t="str">
        <f t="shared" ca="1" si="13"/>
        <v/>
      </c>
      <c r="X25" t="str">
        <f t="shared" ca="1" si="13"/>
        <v/>
      </c>
      <c r="Y25" t="str">
        <f t="shared" ca="1" si="13"/>
        <v/>
      </c>
      <c r="Z25" t="str">
        <f t="shared" ca="1" si="13"/>
        <v/>
      </c>
      <c r="AA25" t="str">
        <f t="shared" ca="1" si="13"/>
        <v/>
      </c>
      <c r="AB25" t="str">
        <f t="shared" ca="1" si="13"/>
        <v/>
      </c>
    </row>
    <row r="26" spans="9:28" x14ac:dyDescent="0.25">
      <c r="I26" s="8" t="e">
        <f>#REF!&amp;#REF!</f>
        <v>#REF!</v>
      </c>
      <c r="J26" s="8" t="e">
        <f>#REF!&amp;#REF!</f>
        <v>#REF!</v>
      </c>
      <c r="L26" t="str">
        <f t="shared" ca="1" si="12"/>
        <v/>
      </c>
      <c r="M26" t="str">
        <f t="shared" ca="1" si="12"/>
        <v/>
      </c>
      <c r="N26" t="str">
        <f t="shared" ca="1" si="12"/>
        <v/>
      </c>
      <c r="O26" t="str">
        <f t="shared" ca="1" si="12"/>
        <v/>
      </c>
      <c r="P26" t="str">
        <f t="shared" ca="1" si="12"/>
        <v/>
      </c>
      <c r="Q26" t="str">
        <f t="shared" ca="1" si="12"/>
        <v/>
      </c>
      <c r="R26" t="str">
        <f t="shared" ca="1" si="12"/>
        <v/>
      </c>
      <c r="S26" t="str">
        <f t="shared" ca="1" si="12"/>
        <v/>
      </c>
      <c r="U26" t="str">
        <f t="shared" ca="1" si="13"/>
        <v/>
      </c>
      <c r="V26" t="str">
        <f t="shared" ca="1" si="13"/>
        <v/>
      </c>
      <c r="W26" t="str">
        <f t="shared" ca="1" si="13"/>
        <v/>
      </c>
      <c r="X26" t="str">
        <f t="shared" ca="1" si="13"/>
        <v/>
      </c>
      <c r="Y26" t="str">
        <f t="shared" ca="1" si="13"/>
        <v/>
      </c>
      <c r="Z26" t="str">
        <f t="shared" ca="1" si="13"/>
        <v/>
      </c>
      <c r="AA26" t="str">
        <f t="shared" ca="1" si="13"/>
        <v/>
      </c>
      <c r="AB26" t="str">
        <f t="shared" ca="1" si="13"/>
        <v/>
      </c>
    </row>
    <row r="27" spans="9:28" x14ac:dyDescent="0.25">
      <c r="I27" s="8" t="e">
        <f>#REF!&amp;#REF!</f>
        <v>#REF!</v>
      </c>
      <c r="J27" s="8" t="e">
        <f>#REF!&amp;#REF!</f>
        <v>#REF!</v>
      </c>
    </row>
    <row r="28" spans="9:28" x14ac:dyDescent="0.25">
      <c r="I28" s="8" t="e">
        <f>#REF!&amp;#REF!</f>
        <v>#REF!</v>
      </c>
      <c r="J28" s="8" t="e">
        <f>#REF!&amp;#REF!</f>
        <v>#REF!</v>
      </c>
      <c r="L28" t="str">
        <f t="shared" ref="L28:L43" ca="1" si="14">"№"&amp;L11&amp;U11</f>
        <v>№</v>
      </c>
      <c r="M28" t="str">
        <f t="shared" ref="M28:M43" ca="1" si="15">"№"&amp;M11&amp;V11</f>
        <v>№</v>
      </c>
      <c r="N28" t="str">
        <f t="shared" ref="N28:N43" ca="1" si="16">"№"&amp;N11&amp;W11</f>
        <v>№</v>
      </c>
      <c r="O28" t="str">
        <f t="shared" ref="O28:O43" ca="1" si="17">"№"&amp;O11&amp;X11</f>
        <v>№</v>
      </c>
      <c r="P28" t="str">
        <f t="shared" ref="P28:P43" ca="1" si="18">"№"&amp;P11&amp;Y11</f>
        <v>№</v>
      </c>
      <c r="Q28" t="str">
        <f t="shared" ref="Q28:Q43" ca="1" si="19">"№"&amp;Q11&amp;Z11</f>
        <v>№</v>
      </c>
      <c r="R28" t="str">
        <f t="shared" ref="R28:R43" ca="1" si="20">"№"&amp;R11&amp;AA11</f>
        <v>№</v>
      </c>
      <c r="S28" t="str">
        <f t="shared" ref="S28:S43" ca="1" si="21">"№"&amp;S11&amp;AB11</f>
        <v>№</v>
      </c>
    </row>
    <row r="29" spans="9:28" x14ac:dyDescent="0.25">
      <c r="L29" t="str">
        <f t="shared" ca="1" si="14"/>
        <v>№</v>
      </c>
      <c r="M29" t="str">
        <f t="shared" ca="1" si="15"/>
        <v>№</v>
      </c>
      <c r="N29" t="str">
        <f t="shared" ca="1" si="16"/>
        <v>№</v>
      </c>
      <c r="O29" t="str">
        <f t="shared" ca="1" si="17"/>
        <v>№</v>
      </c>
      <c r="P29" t="str">
        <f t="shared" ca="1" si="18"/>
        <v>№</v>
      </c>
      <c r="Q29" t="str">
        <f t="shared" ca="1" si="19"/>
        <v>№</v>
      </c>
      <c r="R29" t="str">
        <f t="shared" ca="1" si="20"/>
        <v>№</v>
      </c>
      <c r="S29" t="str">
        <f t="shared" ca="1" si="21"/>
        <v>№</v>
      </c>
    </row>
    <row r="30" spans="9:28" x14ac:dyDescent="0.25">
      <c r="I30" s="8" t="e">
        <f>#REF!&amp;#REF!</f>
        <v>#REF!</v>
      </c>
      <c r="J30" s="8" t="e">
        <f>#REF!&amp;#REF!</f>
        <v>#REF!</v>
      </c>
      <c r="L30" t="str">
        <f t="shared" ca="1" si="14"/>
        <v>№</v>
      </c>
      <c r="M30" t="str">
        <f t="shared" ca="1" si="15"/>
        <v>№</v>
      </c>
      <c r="N30" t="str">
        <f t="shared" ca="1" si="16"/>
        <v>№</v>
      </c>
      <c r="O30" t="str">
        <f t="shared" ca="1" si="17"/>
        <v>№</v>
      </c>
      <c r="P30" t="str">
        <f t="shared" ca="1" si="18"/>
        <v>№</v>
      </c>
      <c r="Q30" t="str">
        <f t="shared" ca="1" si="19"/>
        <v>№</v>
      </c>
      <c r="R30" t="str">
        <f t="shared" ca="1" si="20"/>
        <v>№</v>
      </c>
      <c r="S30" t="str">
        <f t="shared" ca="1" si="21"/>
        <v>№</v>
      </c>
    </row>
    <row r="31" spans="9:28" x14ac:dyDescent="0.25">
      <c r="I31" s="8" t="e">
        <f>#REF!&amp;#REF!</f>
        <v>#REF!</v>
      </c>
      <c r="J31" s="8" t="e">
        <f>#REF!&amp;#REF!</f>
        <v>#REF!</v>
      </c>
      <c r="L31" t="str">
        <f t="shared" ca="1" si="14"/>
        <v>№</v>
      </c>
      <c r="M31" t="str">
        <f t="shared" ca="1" si="15"/>
        <v>№</v>
      </c>
      <c r="N31" t="str">
        <f t="shared" ca="1" si="16"/>
        <v>№</v>
      </c>
      <c r="O31" t="str">
        <f t="shared" ca="1" si="17"/>
        <v>№</v>
      </c>
      <c r="P31" t="str">
        <f t="shared" ca="1" si="18"/>
        <v>№</v>
      </c>
      <c r="Q31" t="str">
        <f t="shared" ca="1" si="19"/>
        <v>№</v>
      </c>
      <c r="R31" t="str">
        <f t="shared" ca="1" si="20"/>
        <v>№</v>
      </c>
      <c r="S31" t="str">
        <f t="shared" ca="1" si="21"/>
        <v>№</v>
      </c>
    </row>
    <row r="32" spans="9:28" x14ac:dyDescent="0.25">
      <c r="I32" s="8" t="e">
        <f>#REF!&amp;#REF!</f>
        <v>#REF!</v>
      </c>
      <c r="J32" s="8" t="e">
        <f>#REF!&amp;#REF!</f>
        <v>#REF!</v>
      </c>
      <c r="L32" t="str">
        <f t="shared" ca="1" si="14"/>
        <v>№</v>
      </c>
      <c r="M32" t="str">
        <f t="shared" ca="1" si="15"/>
        <v>№</v>
      </c>
      <c r="N32" t="str">
        <f t="shared" ca="1" si="16"/>
        <v>№</v>
      </c>
      <c r="O32" t="str">
        <f t="shared" ca="1" si="17"/>
        <v>№</v>
      </c>
      <c r="P32" t="str">
        <f t="shared" ca="1" si="18"/>
        <v>№</v>
      </c>
      <c r="Q32" t="str">
        <f t="shared" ca="1" si="19"/>
        <v>№</v>
      </c>
      <c r="R32" t="str">
        <f t="shared" ca="1" si="20"/>
        <v>№</v>
      </c>
      <c r="S32" t="str">
        <f t="shared" ca="1" si="21"/>
        <v>№</v>
      </c>
    </row>
    <row r="33" spans="9:19" x14ac:dyDescent="0.25">
      <c r="I33" s="8" t="e">
        <f>#REF!&amp;#REF!</f>
        <v>#REF!</v>
      </c>
      <c r="J33" s="8" t="e">
        <f>#REF!&amp;#REF!</f>
        <v>#REF!</v>
      </c>
      <c r="L33" t="str">
        <f t="shared" ca="1" si="14"/>
        <v>№</v>
      </c>
      <c r="M33" t="str">
        <f t="shared" ca="1" si="15"/>
        <v>№</v>
      </c>
      <c r="N33" t="str">
        <f t="shared" ca="1" si="16"/>
        <v>№</v>
      </c>
      <c r="O33" t="str">
        <f t="shared" ca="1" si="17"/>
        <v>№</v>
      </c>
      <c r="P33" t="str">
        <f t="shared" ca="1" si="18"/>
        <v>№</v>
      </c>
      <c r="Q33" t="str">
        <f t="shared" ca="1" si="19"/>
        <v>№</v>
      </c>
      <c r="R33" t="str">
        <f t="shared" ca="1" si="20"/>
        <v>№</v>
      </c>
      <c r="S33" t="str">
        <f t="shared" ca="1" si="21"/>
        <v>№</v>
      </c>
    </row>
    <row r="34" spans="9:19" x14ac:dyDescent="0.25">
      <c r="I34" s="8" t="e">
        <f>#REF!&amp;#REF!</f>
        <v>#REF!</v>
      </c>
      <c r="J34" s="8" t="e">
        <f>#REF!&amp;#REF!</f>
        <v>#REF!</v>
      </c>
      <c r="L34" t="str">
        <f t="shared" ca="1" si="14"/>
        <v>№</v>
      </c>
      <c r="M34" t="str">
        <f t="shared" ca="1" si="15"/>
        <v>№</v>
      </c>
      <c r="N34" t="str">
        <f t="shared" ca="1" si="16"/>
        <v>№</v>
      </c>
      <c r="O34" t="str">
        <f t="shared" ca="1" si="17"/>
        <v>№</v>
      </c>
      <c r="P34" t="str">
        <f t="shared" ca="1" si="18"/>
        <v>№</v>
      </c>
      <c r="Q34" t="str">
        <f t="shared" ca="1" si="19"/>
        <v>№</v>
      </c>
      <c r="R34" t="str">
        <f t="shared" ca="1" si="20"/>
        <v>№</v>
      </c>
      <c r="S34" t="str">
        <f t="shared" ca="1" si="21"/>
        <v>№</v>
      </c>
    </row>
    <row r="35" spans="9:19" x14ac:dyDescent="0.25">
      <c r="L35" t="str">
        <f t="shared" ca="1" si="14"/>
        <v>№</v>
      </c>
      <c r="M35" t="str">
        <f t="shared" ca="1" si="15"/>
        <v>№</v>
      </c>
      <c r="N35" t="str">
        <f t="shared" ca="1" si="16"/>
        <v>№</v>
      </c>
      <c r="O35" t="str">
        <f t="shared" ca="1" si="17"/>
        <v>№</v>
      </c>
      <c r="P35" t="str">
        <f t="shared" ca="1" si="18"/>
        <v>№</v>
      </c>
      <c r="Q35" t="str">
        <f t="shared" ca="1" si="19"/>
        <v>№</v>
      </c>
      <c r="R35" t="str">
        <f t="shared" ca="1" si="20"/>
        <v>№</v>
      </c>
      <c r="S35" t="str">
        <f t="shared" ca="1" si="21"/>
        <v>№</v>
      </c>
    </row>
    <row r="36" spans="9:19" x14ac:dyDescent="0.25">
      <c r="I36" s="8" t="e">
        <f>#REF!&amp;#REF!</f>
        <v>#REF!</v>
      </c>
      <c r="J36" s="8" t="e">
        <f>#REF!&amp;#REF!</f>
        <v>#REF!</v>
      </c>
      <c r="L36" t="str">
        <f t="shared" ca="1" si="14"/>
        <v>№</v>
      </c>
      <c r="M36" t="str">
        <f t="shared" ca="1" si="15"/>
        <v>№</v>
      </c>
      <c r="N36" t="str">
        <f t="shared" ca="1" si="16"/>
        <v>№</v>
      </c>
      <c r="O36" t="str">
        <f t="shared" ca="1" si="17"/>
        <v>№</v>
      </c>
      <c r="P36" t="str">
        <f t="shared" ca="1" si="18"/>
        <v>№</v>
      </c>
      <c r="Q36" t="str">
        <f t="shared" ca="1" si="19"/>
        <v>№</v>
      </c>
      <c r="R36" t="str">
        <f t="shared" ca="1" si="20"/>
        <v>№</v>
      </c>
      <c r="S36" t="str">
        <f t="shared" ca="1" si="21"/>
        <v>№</v>
      </c>
    </row>
    <row r="37" spans="9:19" x14ac:dyDescent="0.25">
      <c r="I37" s="8" t="e">
        <f>#REF!&amp;#REF!</f>
        <v>#REF!</v>
      </c>
      <c r="J37" s="8" t="e">
        <f>#REF!&amp;#REF!</f>
        <v>#REF!</v>
      </c>
      <c r="L37" t="str">
        <f t="shared" ca="1" si="14"/>
        <v>№</v>
      </c>
      <c r="M37" t="str">
        <f t="shared" ca="1" si="15"/>
        <v>№</v>
      </c>
      <c r="N37" t="str">
        <f t="shared" ca="1" si="16"/>
        <v>№</v>
      </c>
      <c r="O37" t="str">
        <f t="shared" ca="1" si="17"/>
        <v>№</v>
      </c>
      <c r="P37" t="str">
        <f t="shared" ca="1" si="18"/>
        <v>№</v>
      </c>
      <c r="Q37" t="str">
        <f t="shared" ca="1" si="19"/>
        <v>№</v>
      </c>
      <c r="R37" t="str">
        <f t="shared" ca="1" si="20"/>
        <v>№</v>
      </c>
      <c r="S37" t="str">
        <f t="shared" ca="1" si="21"/>
        <v>№</v>
      </c>
    </row>
    <row r="38" spans="9:19" x14ac:dyDescent="0.25">
      <c r="I38" s="8" t="e">
        <f>#REF!&amp;#REF!</f>
        <v>#REF!</v>
      </c>
      <c r="J38" s="8" t="e">
        <f>#REF!&amp;#REF!</f>
        <v>#REF!</v>
      </c>
      <c r="L38" t="str">
        <f t="shared" ca="1" si="14"/>
        <v>№</v>
      </c>
      <c r="M38" t="str">
        <f t="shared" ca="1" si="15"/>
        <v>№</v>
      </c>
      <c r="N38" t="str">
        <f t="shared" ca="1" si="16"/>
        <v>№</v>
      </c>
      <c r="O38" t="str">
        <f t="shared" ca="1" si="17"/>
        <v>№</v>
      </c>
      <c r="P38" t="str">
        <f t="shared" ca="1" si="18"/>
        <v>№</v>
      </c>
      <c r="Q38" t="str">
        <f t="shared" ca="1" si="19"/>
        <v>№</v>
      </c>
      <c r="R38" t="str">
        <f t="shared" ca="1" si="20"/>
        <v>№</v>
      </c>
      <c r="S38" t="str">
        <f t="shared" ca="1" si="21"/>
        <v>№</v>
      </c>
    </row>
    <row r="39" spans="9:19" x14ac:dyDescent="0.25">
      <c r="I39" s="8" t="e">
        <f>#REF!&amp;#REF!</f>
        <v>#REF!</v>
      </c>
      <c r="J39" s="8" t="e">
        <f>#REF!&amp;#REF!</f>
        <v>#REF!</v>
      </c>
      <c r="L39" t="str">
        <f t="shared" ca="1" si="14"/>
        <v>№</v>
      </c>
      <c r="M39" t="str">
        <f t="shared" ca="1" si="15"/>
        <v>№</v>
      </c>
      <c r="N39" t="str">
        <f t="shared" ca="1" si="16"/>
        <v>№</v>
      </c>
      <c r="O39" t="str">
        <f t="shared" ca="1" si="17"/>
        <v>№</v>
      </c>
      <c r="P39" t="str">
        <f t="shared" ca="1" si="18"/>
        <v>№</v>
      </c>
      <c r="Q39" t="str">
        <f t="shared" ca="1" si="19"/>
        <v>№</v>
      </c>
      <c r="R39" t="str">
        <f t="shared" ca="1" si="20"/>
        <v>№</v>
      </c>
      <c r="S39" t="str">
        <f t="shared" ca="1" si="21"/>
        <v>№</v>
      </c>
    </row>
    <row r="40" spans="9:19" x14ac:dyDescent="0.25">
      <c r="I40" s="8" t="e">
        <f>#REF!&amp;#REF!</f>
        <v>#REF!</v>
      </c>
      <c r="J40" s="8" t="e">
        <f>#REF!&amp;#REF!</f>
        <v>#REF!</v>
      </c>
      <c r="L40" t="str">
        <f t="shared" ca="1" si="14"/>
        <v>№</v>
      </c>
      <c r="M40" t="str">
        <f t="shared" ca="1" si="15"/>
        <v>№</v>
      </c>
      <c r="N40" t="str">
        <f t="shared" ca="1" si="16"/>
        <v>№</v>
      </c>
      <c r="O40" t="str">
        <f t="shared" ca="1" si="17"/>
        <v>№</v>
      </c>
      <c r="P40" t="str">
        <f t="shared" ca="1" si="18"/>
        <v>№</v>
      </c>
      <c r="Q40" t="str">
        <f t="shared" ca="1" si="19"/>
        <v>№</v>
      </c>
      <c r="R40" t="str">
        <f t="shared" ca="1" si="20"/>
        <v>№</v>
      </c>
      <c r="S40" t="str">
        <f t="shared" ca="1" si="21"/>
        <v>№</v>
      </c>
    </row>
    <row r="41" spans="9:19" x14ac:dyDescent="0.25">
      <c r="L41" t="str">
        <f t="shared" ca="1" si="14"/>
        <v>№</v>
      </c>
      <c r="M41" t="str">
        <f t="shared" ca="1" si="15"/>
        <v>№</v>
      </c>
      <c r="N41" t="str">
        <f t="shared" ca="1" si="16"/>
        <v>№</v>
      </c>
      <c r="O41" t="str">
        <f t="shared" ca="1" si="17"/>
        <v>№</v>
      </c>
      <c r="P41" t="str">
        <f t="shared" ca="1" si="18"/>
        <v>№</v>
      </c>
      <c r="Q41" t="str">
        <f t="shared" ca="1" si="19"/>
        <v>№</v>
      </c>
      <c r="R41" t="str">
        <f t="shared" ca="1" si="20"/>
        <v>№</v>
      </c>
      <c r="S41" t="str">
        <f t="shared" ca="1" si="21"/>
        <v>№</v>
      </c>
    </row>
    <row r="42" spans="9:19" x14ac:dyDescent="0.25">
      <c r="I42" s="8" t="e">
        <f>#REF!&amp;#REF!</f>
        <v>#REF!</v>
      </c>
      <c r="J42" s="8" t="e">
        <f>#REF!&amp;#REF!</f>
        <v>#REF!</v>
      </c>
      <c r="L42" t="str">
        <f t="shared" ca="1" si="14"/>
        <v>№</v>
      </c>
      <c r="M42" t="str">
        <f t="shared" ca="1" si="15"/>
        <v>№</v>
      </c>
      <c r="N42" t="str">
        <f t="shared" ca="1" si="16"/>
        <v>№</v>
      </c>
      <c r="O42" t="str">
        <f t="shared" ca="1" si="17"/>
        <v>№</v>
      </c>
      <c r="P42" t="str">
        <f t="shared" ca="1" si="18"/>
        <v>№</v>
      </c>
      <c r="Q42" t="str">
        <f t="shared" ca="1" si="19"/>
        <v>№</v>
      </c>
      <c r="R42" t="str">
        <f t="shared" ca="1" si="20"/>
        <v>№</v>
      </c>
      <c r="S42" t="str">
        <f t="shared" ca="1" si="21"/>
        <v>№</v>
      </c>
    </row>
    <row r="43" spans="9:19" x14ac:dyDescent="0.25">
      <c r="I43" s="8" t="e">
        <f>#REF!&amp;#REF!</f>
        <v>#REF!</v>
      </c>
      <c r="J43" s="8" t="e">
        <f>#REF!&amp;#REF!</f>
        <v>#REF!</v>
      </c>
      <c r="L43" t="str">
        <f t="shared" ca="1" si="14"/>
        <v>№</v>
      </c>
      <c r="M43" t="str">
        <f t="shared" ca="1" si="15"/>
        <v>№</v>
      </c>
      <c r="N43" t="str">
        <f t="shared" ca="1" si="16"/>
        <v>№</v>
      </c>
      <c r="O43" t="str">
        <f t="shared" ca="1" si="17"/>
        <v>№</v>
      </c>
      <c r="P43" t="str">
        <f t="shared" ca="1" si="18"/>
        <v>№</v>
      </c>
      <c r="Q43" t="str">
        <f t="shared" ca="1" si="19"/>
        <v>№</v>
      </c>
      <c r="R43" t="str">
        <f t="shared" ca="1" si="20"/>
        <v>№</v>
      </c>
      <c r="S43" t="str">
        <f t="shared" ca="1" si="21"/>
        <v>№</v>
      </c>
    </row>
    <row r="44" spans="9:19" x14ac:dyDescent="0.25">
      <c r="I44" s="8" t="e">
        <f>#REF!&amp;#REF!</f>
        <v>#REF!</v>
      </c>
      <c r="J44" s="8" t="e">
        <f>#REF!&amp;#REF!</f>
        <v>#REF!</v>
      </c>
    </row>
    <row r="45" spans="9:19" x14ac:dyDescent="0.25">
      <c r="I45" s="8" t="e">
        <f>#REF!&amp;#REF!</f>
        <v>#REF!</v>
      </c>
      <c r="J45" s="8" t="e">
        <f>#REF!&amp;#REF!</f>
        <v>#REF!</v>
      </c>
    </row>
    <row r="46" spans="9:19" x14ac:dyDescent="0.25">
      <c r="I46" s="8" t="e">
        <f>#REF!&amp;#REF!</f>
        <v>#REF!</v>
      </c>
      <c r="J46" s="8" t="e">
        <f>#REF!&amp;#REF!</f>
        <v>#REF!</v>
      </c>
    </row>
    <row r="48" spans="9:19" x14ac:dyDescent="0.25">
      <c r="I48" s="8" t="e">
        <f>#REF!&amp;#REF!</f>
        <v>#REF!</v>
      </c>
      <c r="J48" s="8" t="e">
        <f>#REF!&amp;#REF!</f>
        <v>#REF!</v>
      </c>
    </row>
    <row r="49" spans="9:10" x14ac:dyDescent="0.25">
      <c r="I49" s="8" t="e">
        <f>#REF!&amp;#REF!</f>
        <v>#REF!</v>
      </c>
      <c r="J49" s="8" t="e">
        <f>#REF!&amp;#REF!</f>
        <v>#REF!</v>
      </c>
    </row>
    <row r="50" spans="9:10" x14ac:dyDescent="0.25">
      <c r="I50" s="8" t="e">
        <f>#REF!&amp;#REF!</f>
        <v>#REF!</v>
      </c>
      <c r="J50" s="8" t="e">
        <f>#REF!&amp;#REF!</f>
        <v>#REF!</v>
      </c>
    </row>
    <row r="51" spans="9:10" x14ac:dyDescent="0.25">
      <c r="I51" s="8" t="e">
        <f>#REF!&amp;#REF!</f>
        <v>#REF!</v>
      </c>
      <c r="J51" s="8" t="e">
        <f>#REF!&amp;#REF!</f>
        <v>#REF!</v>
      </c>
    </row>
    <row r="52" spans="9:10" x14ac:dyDescent="0.25">
      <c r="I52" s="8" t="e">
        <f>#REF!&amp;#REF!</f>
        <v>#REF!</v>
      </c>
      <c r="J52" s="8" t="e">
        <f>#REF!&amp;#REF!</f>
        <v>#REF!</v>
      </c>
    </row>
    <row r="54" spans="9:10" x14ac:dyDescent="0.25">
      <c r="I54" s="8" t="e">
        <f>#REF!&amp;#REF!</f>
        <v>#REF!</v>
      </c>
      <c r="J54" s="8" t="e">
        <f>#REF!&amp;#REF!</f>
        <v>#REF!</v>
      </c>
    </row>
    <row r="55" spans="9:10" x14ac:dyDescent="0.25">
      <c r="I55" s="8" t="e">
        <f>#REF!&amp;#REF!</f>
        <v>#REF!</v>
      </c>
      <c r="J55" s="8" t="e">
        <f>#REF!&amp;#REF!</f>
        <v>#REF!</v>
      </c>
    </row>
    <row r="56" spans="9:10" x14ac:dyDescent="0.25">
      <c r="I56" s="8" t="e">
        <f>#REF!&amp;#REF!</f>
        <v>#REF!</v>
      </c>
      <c r="J56" s="8" t="e">
        <f>#REF!&amp;#REF!</f>
        <v>#REF!</v>
      </c>
    </row>
    <row r="57" spans="9:10" x14ac:dyDescent="0.25">
      <c r="I57" s="8" t="e">
        <f>#REF!&amp;#REF!</f>
        <v>#REF!</v>
      </c>
      <c r="J57" s="8" t="e">
        <f>#REF!&amp;#REF!</f>
        <v>#REF!</v>
      </c>
    </row>
    <row r="58" spans="9:10" x14ac:dyDescent="0.25">
      <c r="I58" s="8" t="e">
        <f>#REF!&amp;#REF!</f>
        <v>#REF!</v>
      </c>
      <c r="J58" s="8" t="e">
        <f>#REF!&amp;#REF!</f>
        <v>#REF!</v>
      </c>
    </row>
    <row r="60" spans="9:10" x14ac:dyDescent="0.25">
      <c r="I60" s="8" t="e">
        <f>#REF!&amp;#REF!</f>
        <v>#REF!</v>
      </c>
      <c r="J60" s="8" t="e">
        <f>#REF!&amp;#REF!</f>
        <v>#REF!</v>
      </c>
    </row>
    <row r="61" spans="9:10" x14ac:dyDescent="0.25">
      <c r="I61" s="8" t="e">
        <f>#REF!&amp;#REF!</f>
        <v>#REF!</v>
      </c>
      <c r="J61" s="8" t="e">
        <f>#REF!&amp;#REF!</f>
        <v>#REF!</v>
      </c>
    </row>
    <row r="62" spans="9:10" x14ac:dyDescent="0.25">
      <c r="I62" s="8" t="e">
        <f>#REF!&amp;#REF!</f>
        <v>#REF!</v>
      </c>
      <c r="J62" s="8" t="e">
        <f>#REF!&amp;#REF!</f>
        <v>#REF!</v>
      </c>
    </row>
    <row r="63" spans="9:10" x14ac:dyDescent="0.25">
      <c r="I63" s="8" t="e">
        <f>#REF!&amp;#REF!</f>
        <v>#REF!</v>
      </c>
      <c r="J63" s="8" t="e">
        <f>#REF!&amp;#REF!</f>
        <v>#REF!</v>
      </c>
    </row>
    <row r="67" spans="12:12" x14ac:dyDescent="0.25">
      <c r="L67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4" sqref="C4:E5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39" customWidth="1"/>
    <col min="14" max="15" width="10.28515625" customWidth="1"/>
  </cols>
  <sheetData>
    <row r="1" spans="2:13" ht="36" customHeight="1" x14ac:dyDescent="0.25">
      <c r="B1" s="92" t="s">
        <v>14</v>
      </c>
      <c r="C1" s="92"/>
      <c r="D1" s="92"/>
      <c r="E1" s="92"/>
      <c r="F1" s="92"/>
      <c r="G1" s="92"/>
      <c r="H1" s="92"/>
      <c r="I1" s="92"/>
      <c r="J1" s="92"/>
      <c r="K1" s="92"/>
      <c r="L1" t="s">
        <v>39</v>
      </c>
      <c r="M1" s="34">
        <v>46032</v>
      </c>
    </row>
    <row r="2" spans="2:13" ht="15.75" thickBot="1" x14ac:dyDescent="0.3">
      <c r="M2"/>
    </row>
    <row r="3" spans="2:13" ht="30" customHeight="1" thickBot="1" x14ac:dyDescent="0.3">
      <c r="B3" s="51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51" t="s">
        <v>1</v>
      </c>
      <c r="L3" s="1" t="s">
        <v>3</v>
      </c>
      <c r="M3" s="37" t="s">
        <v>2</v>
      </c>
    </row>
    <row r="4" spans="2:13" ht="24" customHeight="1" x14ac:dyDescent="0.25">
      <c r="B4" s="84">
        <v>1</v>
      </c>
      <c r="C4" s="96" t="s">
        <v>55</v>
      </c>
      <c r="D4" s="97"/>
      <c r="E4" s="98"/>
      <c r="F4" s="9" t="s">
        <v>7</v>
      </c>
      <c r="G4" s="5" t="str">
        <f ca="1">INDIRECT(ADDRESS(23,6))&amp;":"&amp;INDIRECT(ADDRESS(23,7))</f>
        <v>5:13</v>
      </c>
      <c r="H4" s="5" t="str">
        <f ca="1">INDIRECT(ADDRESS(26,7))&amp;":"&amp;INDIRECT(ADDRESS(26,6))</f>
        <v>13:6</v>
      </c>
      <c r="I4" s="5" t="str">
        <f ca="1">INDIRECT(ADDRESS(30,6))&amp;":"&amp;INDIRECT(ADDRESS(30,7))</f>
        <v>13:11</v>
      </c>
      <c r="J4" s="20" t="str">
        <f ca="1">INDIRECT(ADDRESS(35,7))&amp;":"&amp;INDIRECT(ADDRESS(35,6))</f>
        <v>13:11</v>
      </c>
      <c r="K4" s="91">
        <f ca="1">IF(COUNT(F5:J5)=0,"",COUNTIF(F5:J5,"&gt;0")+0.5*COUNTIF(F5:J5,0))</f>
        <v>3</v>
      </c>
      <c r="L4" s="22"/>
      <c r="M4" s="79">
        <v>1</v>
      </c>
    </row>
    <row r="5" spans="2:13" ht="24" customHeight="1" x14ac:dyDescent="0.25">
      <c r="B5" s="66"/>
      <c r="C5" s="76"/>
      <c r="D5" s="77"/>
      <c r="E5" s="78"/>
      <c r="F5" s="13" t="s">
        <v>7</v>
      </c>
      <c r="G5" s="16">
        <f ca="1">IF(LEN(INDIRECT(ADDRESS(ROW()-1, COLUMN())))=1,"",INDIRECT(ADDRESS(23,6))-INDIRECT(ADDRESS(23,7)))</f>
        <v>-8</v>
      </c>
      <c r="H5" s="16">
        <f ca="1">IF(LEN(INDIRECT(ADDRESS(ROW()-1, COLUMN())))=1,"",INDIRECT(ADDRESS(26,7))-INDIRECT(ADDRESS(26,6)))</f>
        <v>7</v>
      </c>
      <c r="I5" s="16">
        <f ca="1">IF(LEN(INDIRECT(ADDRESS(ROW()-1, COLUMN())))=1,"",INDIRECT(ADDRESS(30,6))-INDIRECT(ADDRESS(30,7)))</f>
        <v>2</v>
      </c>
      <c r="J5" s="17">
        <f ca="1">IF(LEN(INDIRECT(ADDRESS(ROW()-1, COLUMN())))=1,"",INDIRECT(ADDRESS(35,7))-INDIRECT(ADDRESS(35,6)))</f>
        <v>2</v>
      </c>
      <c r="K5" s="70"/>
      <c r="L5" s="16">
        <f ca="1">IF(COUNT(F5:J5)=0,"",SUM(F5:J5))</f>
        <v>3</v>
      </c>
      <c r="M5" s="63"/>
    </row>
    <row r="6" spans="2:13" ht="24" customHeight="1" x14ac:dyDescent="0.25">
      <c r="B6" s="65">
        <v>2</v>
      </c>
      <c r="C6" s="67" t="s">
        <v>43</v>
      </c>
      <c r="D6" s="68"/>
      <c r="E6" s="69"/>
      <c r="F6" s="11" t="str">
        <f ca="1">INDIRECT(ADDRESS(23,7))&amp;":"&amp;INDIRECT(ADDRESS(23,6))</f>
        <v>13:5</v>
      </c>
      <c r="G6" s="7" t="s">
        <v>7</v>
      </c>
      <c r="H6" s="6" t="str">
        <f ca="1">INDIRECT(ADDRESS(31,6))&amp;":"&amp;INDIRECT(ADDRESS(31,7))</f>
        <v>13:5</v>
      </c>
      <c r="I6" s="6" t="str">
        <f ca="1">INDIRECT(ADDRESS(34,7))&amp;":"&amp;INDIRECT(ADDRESS(34,6))</f>
        <v>3:13</v>
      </c>
      <c r="J6" s="10" t="str">
        <f ca="1">INDIRECT(ADDRESS(18,6))&amp;":"&amp;INDIRECT(ADDRESS(18,7))</f>
        <v>11:12</v>
      </c>
      <c r="K6" s="70">
        <f ca="1">IF(COUNT(F7:J7)=0,"",COUNTIF(F7:J7,"&gt;0")+0.5*COUNTIF(F7:J7,0))</f>
        <v>2</v>
      </c>
      <c r="L6" s="16">
        <v>-2</v>
      </c>
      <c r="M6" s="63">
        <v>4</v>
      </c>
    </row>
    <row r="7" spans="2:13" ht="24" customHeight="1" x14ac:dyDescent="0.25">
      <c r="B7" s="66"/>
      <c r="C7" s="67"/>
      <c r="D7" s="68"/>
      <c r="E7" s="69"/>
      <c r="F7" s="21">
        <f ca="1">IF(LEN(INDIRECT(ADDRESS(ROW()-1, COLUMN())))=1,"",INDIRECT(ADDRESS(23,7))-INDIRECT(ADDRESS(23,6)))</f>
        <v>8</v>
      </c>
      <c r="G7" s="14" t="s">
        <v>7</v>
      </c>
      <c r="H7" s="16">
        <f ca="1">IF(LEN(INDIRECT(ADDRESS(ROW()-1, COLUMN())))=1,"",INDIRECT(ADDRESS(31,6))-INDIRECT(ADDRESS(31,7)))</f>
        <v>8</v>
      </c>
      <c r="I7" s="16">
        <f ca="1">IF(LEN(INDIRECT(ADDRESS(ROW()-1, COLUMN())))=1,"",INDIRECT(ADDRESS(34,7))-INDIRECT(ADDRESS(34,6)))</f>
        <v>-10</v>
      </c>
      <c r="J7" s="17">
        <f ca="1">IF(LEN(INDIRECT(ADDRESS(ROW()-1, COLUMN())))=1,"",INDIRECT(ADDRESS(18,6))-INDIRECT(ADDRESS(18,7)))</f>
        <v>-1</v>
      </c>
      <c r="K7" s="70"/>
      <c r="L7" s="16">
        <f ca="1">IF(COUNT(F7:J7)=0,"",SUM(F7:J7))</f>
        <v>5</v>
      </c>
      <c r="M7" s="63"/>
    </row>
    <row r="8" spans="2:13" ht="24" customHeight="1" x14ac:dyDescent="0.25">
      <c r="B8" s="65">
        <v>3</v>
      </c>
      <c r="C8" s="88" t="s">
        <v>60</v>
      </c>
      <c r="D8" s="89"/>
      <c r="E8" s="90"/>
      <c r="F8" s="11" t="str">
        <f ca="1">INDIRECT(ADDRESS(26,6))&amp;":"&amp;INDIRECT(ADDRESS(26,7))</f>
        <v>6:13</v>
      </c>
      <c r="G8" s="6" t="str">
        <f ca="1">INDIRECT(ADDRESS(31,7))&amp;":"&amp;INDIRECT(ADDRESS(31,6))</f>
        <v>5:13</v>
      </c>
      <c r="H8" s="7" t="s">
        <v>7</v>
      </c>
      <c r="I8" s="6" t="str">
        <f ca="1">INDIRECT(ADDRESS(19,6))&amp;":"&amp;INDIRECT(ADDRESS(19,7))</f>
        <v>13:5</v>
      </c>
      <c r="J8" s="10" t="str">
        <f ca="1">INDIRECT(ADDRESS(22,7))&amp;":"&amp;INDIRECT(ADDRESS(22,6))</f>
        <v>13:9</v>
      </c>
      <c r="K8" s="70">
        <f ca="1">IF(COUNT(F9:J9)=0,"",COUNTIF(F9:J9,"&gt;0")+0.5*COUNTIF(F9:J9,0))</f>
        <v>2</v>
      </c>
      <c r="L8" s="16">
        <v>0</v>
      </c>
      <c r="M8" s="63">
        <v>3</v>
      </c>
    </row>
    <row r="9" spans="2:13" ht="24" customHeight="1" x14ac:dyDescent="0.25">
      <c r="B9" s="66"/>
      <c r="C9" s="88"/>
      <c r="D9" s="89"/>
      <c r="E9" s="90"/>
      <c r="F9" s="21">
        <f ca="1">IF(LEN(INDIRECT(ADDRESS(ROW()-1, COLUMN())))=1,"",INDIRECT(ADDRESS(26,6))-INDIRECT(ADDRESS(26,7)))</f>
        <v>-7</v>
      </c>
      <c r="G9" s="16">
        <f ca="1">IF(LEN(INDIRECT(ADDRESS(ROW()-1, COLUMN())))=1,"",INDIRECT(ADDRESS(31,7))-INDIRECT(ADDRESS(31,6)))</f>
        <v>-8</v>
      </c>
      <c r="H9" s="14" t="s">
        <v>7</v>
      </c>
      <c r="I9" s="16">
        <f ca="1">IF(LEN(INDIRECT(ADDRESS(ROW()-1, COLUMN())))=1,"",INDIRECT(ADDRESS(19,6))-INDIRECT(ADDRESS(19,7)))</f>
        <v>8</v>
      </c>
      <c r="J9" s="17">
        <f ca="1">IF(LEN(INDIRECT(ADDRESS(ROW()-1, COLUMN())))=1,"",INDIRECT(ADDRESS(22,7))-INDIRECT(ADDRESS(22,6)))</f>
        <v>4</v>
      </c>
      <c r="K9" s="70"/>
      <c r="L9" s="16">
        <f ca="1">IF(COUNT(F9:J9)=0,"",SUM(F9:J9))</f>
        <v>-3</v>
      </c>
      <c r="M9" s="63"/>
    </row>
    <row r="10" spans="2:13" ht="24" customHeight="1" x14ac:dyDescent="0.25">
      <c r="B10" s="65">
        <v>4</v>
      </c>
      <c r="C10" s="76" t="s">
        <v>42</v>
      </c>
      <c r="D10" s="77"/>
      <c r="E10" s="78"/>
      <c r="F10" s="11" t="str">
        <f ca="1">INDIRECT(ADDRESS(30,7))&amp;":"&amp;INDIRECT(ADDRESS(30,6))</f>
        <v>11:13</v>
      </c>
      <c r="G10" s="6" t="str">
        <f ca="1">INDIRECT(ADDRESS(34,6))&amp;":"&amp;INDIRECT(ADDRESS(34,7))</f>
        <v>13:3</v>
      </c>
      <c r="H10" s="6" t="str">
        <f ca="1">INDIRECT(ADDRESS(19,7))&amp;":"&amp;INDIRECT(ADDRESS(19,6))</f>
        <v>5:13</v>
      </c>
      <c r="I10" s="7" t="s">
        <v>7</v>
      </c>
      <c r="J10" s="10" t="str">
        <f ca="1">INDIRECT(ADDRESS(27,6))&amp;":"&amp;INDIRECT(ADDRESS(27,7))</f>
        <v>13:7</v>
      </c>
      <c r="K10" s="70">
        <f ca="1">IF(COUNT(F11:J11)=0,"",COUNTIF(F11:J11,"&gt;0")+0.5*COUNTIF(F11:J11,0))</f>
        <v>2</v>
      </c>
      <c r="L10" s="16">
        <v>2</v>
      </c>
      <c r="M10" s="63">
        <v>2</v>
      </c>
    </row>
    <row r="11" spans="2:13" ht="24" customHeight="1" x14ac:dyDescent="0.25">
      <c r="B11" s="66"/>
      <c r="C11" s="76"/>
      <c r="D11" s="77"/>
      <c r="E11" s="78"/>
      <c r="F11" s="21">
        <f ca="1">IF(LEN(INDIRECT(ADDRESS(ROW()-1, COLUMN())))=1,"",INDIRECT(ADDRESS(30,7))-INDIRECT(ADDRESS(30,6)))</f>
        <v>-2</v>
      </c>
      <c r="G11" s="16">
        <f ca="1">IF(LEN(INDIRECT(ADDRESS(ROW()-1, COLUMN())))=1,"",INDIRECT(ADDRESS(34,6))-INDIRECT(ADDRESS(34,7)))</f>
        <v>10</v>
      </c>
      <c r="H11" s="16">
        <f ca="1">IF(LEN(INDIRECT(ADDRESS(ROW()-1, COLUMN())))=1,"",INDIRECT(ADDRESS(19,7))-INDIRECT(ADDRESS(19,6)))</f>
        <v>-8</v>
      </c>
      <c r="I11" s="14" t="s">
        <v>7</v>
      </c>
      <c r="J11" s="17">
        <f ca="1">IF(LEN(INDIRECT(ADDRESS(ROW()-1, COLUMN())))=1,"",INDIRECT(ADDRESS(27,6))-INDIRECT(ADDRESS(27,7)))</f>
        <v>6</v>
      </c>
      <c r="K11" s="70"/>
      <c r="L11" s="16">
        <f ca="1">IF(COUNT(F11:J11)=0,"",SUM(F11:J11))</f>
        <v>6</v>
      </c>
      <c r="M11" s="63"/>
    </row>
    <row r="12" spans="2:13" ht="24" customHeight="1" x14ac:dyDescent="0.25">
      <c r="B12" s="65">
        <v>5</v>
      </c>
      <c r="C12" s="67" t="s">
        <v>57</v>
      </c>
      <c r="D12" s="68"/>
      <c r="E12" s="69"/>
      <c r="F12" s="11" t="str">
        <f ca="1">INDIRECT(ADDRESS(35,6))&amp;":"&amp;INDIRECT(ADDRESS(35,7))</f>
        <v>11:13</v>
      </c>
      <c r="G12" s="6" t="str">
        <f ca="1">INDIRECT(ADDRESS(18,7))&amp;":"&amp;INDIRECT(ADDRESS(18,6))</f>
        <v>12:11</v>
      </c>
      <c r="H12" s="6" t="str">
        <f ca="1">INDIRECT(ADDRESS(22,6))&amp;":"&amp;INDIRECT(ADDRESS(22,7))</f>
        <v>9:13</v>
      </c>
      <c r="I12" s="6" t="str">
        <f ca="1">INDIRECT(ADDRESS(27,7))&amp;":"&amp;INDIRECT(ADDRESS(27,6))</f>
        <v>7:13</v>
      </c>
      <c r="J12" s="12" t="s">
        <v>7</v>
      </c>
      <c r="K12" s="70">
        <f ca="1">IF(COUNT(F13:J13)=0,"",COUNTIF(F13:J13,"&gt;0")+0.5*COUNTIF(F13:J13,0))</f>
        <v>1</v>
      </c>
      <c r="L12" s="16"/>
      <c r="M12" s="63">
        <v>5</v>
      </c>
    </row>
    <row r="13" spans="2:13" ht="24" customHeight="1" thickBot="1" x14ac:dyDescent="0.3">
      <c r="B13" s="71"/>
      <c r="C13" s="72"/>
      <c r="D13" s="73"/>
      <c r="E13" s="74"/>
      <c r="F13" s="19">
        <f ca="1">IF(LEN(INDIRECT(ADDRESS(ROW()-1, COLUMN())))=1,"",INDIRECT(ADDRESS(35,6))-INDIRECT(ADDRESS(35,7)))</f>
        <v>-2</v>
      </c>
      <c r="G13" s="18">
        <f ca="1">IF(LEN(INDIRECT(ADDRESS(ROW()-1, COLUMN())))=1,"",INDIRECT(ADDRESS(18,7))-INDIRECT(ADDRESS(18,6)))</f>
        <v>1</v>
      </c>
      <c r="H13" s="18">
        <f ca="1">IF(LEN(INDIRECT(ADDRESS(ROW()-1, COLUMN())))=1,"",INDIRECT(ADDRESS(22,6))-INDIRECT(ADDRESS(22,7)))</f>
        <v>-4</v>
      </c>
      <c r="I13" s="18">
        <f ca="1">IF(LEN(INDIRECT(ADDRESS(ROW()-1, COLUMN())))=1,"",INDIRECT(ADDRESS(27,7))-INDIRECT(ADDRESS(27,6)))</f>
        <v>-6</v>
      </c>
      <c r="J13" s="15" t="s">
        <v>7</v>
      </c>
      <c r="K13" s="75"/>
      <c r="L13" s="18">
        <f ca="1">IF(COUNT(F13:J13)=0,"",SUM(F13:J13))</f>
        <v>-11</v>
      </c>
      <c r="M13" s="6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27" customFormat="1" ht="30" customHeight="1" thickBot="1" x14ac:dyDescent="0.4">
      <c r="A17" s="26"/>
      <c r="B17" s="62" t="s">
        <v>4</v>
      </c>
      <c r="C17" s="62"/>
      <c r="D17" s="62"/>
      <c r="E17" s="62"/>
      <c r="F17" s="62"/>
      <c r="G17" s="62"/>
      <c r="H17" s="62"/>
      <c r="I17" s="62"/>
      <c r="J17" s="62"/>
      <c r="K17" s="62"/>
      <c r="M17" s="38"/>
    </row>
    <row r="18" spans="1:13" s="27" customFormat="1" ht="30" customHeight="1" thickBot="1" x14ac:dyDescent="0.4">
      <c r="A18" s="26"/>
      <c r="B18" s="31">
        <v>2</v>
      </c>
      <c r="C18" s="105" t="str">
        <f ca="1">IF(ISBLANK(INDIRECT(ADDRESS(B18*2+2,3))),"",INDIRECT(ADDRESS(B18*2+2,3)))</f>
        <v>Зимина Светлана</v>
      </c>
      <c r="D18" s="105"/>
      <c r="E18" s="106"/>
      <c r="F18" s="28">
        <v>11</v>
      </c>
      <c r="G18" s="29">
        <v>12</v>
      </c>
      <c r="H18" s="107" t="str">
        <f ca="1">IF(ISBLANK(INDIRECT(ADDRESS(K18*2+2,3))),"",INDIRECT(ADDRESS(K18*2+2,3)))</f>
        <v>Тиханова Наталья</v>
      </c>
      <c r="I18" s="105"/>
      <c r="J18" s="105"/>
      <c r="K18" s="31">
        <v>5</v>
      </c>
      <c r="L18" s="30" t="s">
        <v>11</v>
      </c>
      <c r="M18" s="52"/>
    </row>
    <row r="19" spans="1:13" s="27" customFormat="1" ht="30" customHeight="1" thickBot="1" x14ac:dyDescent="0.4">
      <c r="A19" s="26"/>
      <c r="B19" s="31">
        <v>3</v>
      </c>
      <c r="C19" s="105" t="str">
        <f ca="1">IF(ISBLANK(INDIRECT(ADDRESS(B19*2+2,3))),"",INDIRECT(ADDRESS(B19*2+2,3)))</f>
        <v>Абакумова Дарья</v>
      </c>
      <c r="D19" s="105"/>
      <c r="E19" s="106"/>
      <c r="F19" s="28">
        <v>13</v>
      </c>
      <c r="G19" s="29">
        <v>5</v>
      </c>
      <c r="H19" s="107" t="str">
        <f ca="1">IF(ISBLANK(INDIRECT(ADDRESS(K19*2+2,3))),"",INDIRECT(ADDRESS(K19*2+2,3)))</f>
        <v>Орлова Таисия</v>
      </c>
      <c r="I19" s="105"/>
      <c r="J19" s="105"/>
      <c r="K19" s="31">
        <v>4</v>
      </c>
      <c r="L19" s="30" t="s">
        <v>11</v>
      </c>
      <c r="M19" s="52"/>
    </row>
    <row r="20" spans="1:13" s="27" customFormat="1" ht="30" customHeight="1" x14ac:dyDescent="0.35">
      <c r="A20" s="26"/>
      <c r="M20" s="32"/>
    </row>
    <row r="21" spans="1:13" s="27" customFormat="1" ht="30" customHeight="1" thickBot="1" x14ac:dyDescent="0.4">
      <c r="A21" s="26"/>
      <c r="B21" s="62" t="s">
        <v>5</v>
      </c>
      <c r="C21" s="62"/>
      <c r="D21" s="62"/>
      <c r="E21" s="62"/>
      <c r="F21" s="62"/>
      <c r="G21" s="62"/>
      <c r="H21" s="62"/>
      <c r="I21" s="62"/>
      <c r="J21" s="62"/>
      <c r="K21" s="62"/>
      <c r="M21" s="32"/>
    </row>
    <row r="22" spans="1:13" s="27" customFormat="1" ht="30" customHeight="1" thickBot="1" x14ac:dyDescent="0.4">
      <c r="A22" s="26"/>
      <c r="B22" s="31">
        <v>5</v>
      </c>
      <c r="C22" s="105" t="str">
        <f ca="1">IF(ISBLANK(INDIRECT(ADDRESS(B22*2+2,3))),"",INDIRECT(ADDRESS(B22*2+2,3)))</f>
        <v>Тиханова Наталья</v>
      </c>
      <c r="D22" s="105"/>
      <c r="E22" s="106"/>
      <c r="F22" s="28">
        <v>9</v>
      </c>
      <c r="G22" s="29">
        <v>13</v>
      </c>
      <c r="H22" s="107" t="str">
        <f ca="1">IF(ISBLANK(INDIRECT(ADDRESS(K22*2+2,3))),"",INDIRECT(ADDRESS(K22*2+2,3)))</f>
        <v>Абакумова Дарья</v>
      </c>
      <c r="I22" s="105"/>
      <c r="J22" s="105"/>
      <c r="K22" s="31">
        <v>3</v>
      </c>
      <c r="L22" s="30" t="s">
        <v>11</v>
      </c>
      <c r="M22" s="52"/>
    </row>
    <row r="23" spans="1:13" s="27" customFormat="1" ht="30" customHeight="1" thickBot="1" x14ac:dyDescent="0.4">
      <c r="A23" s="26"/>
      <c r="B23" s="31">
        <v>1</v>
      </c>
      <c r="C23" s="105" t="str">
        <f ca="1">IF(ISBLANK(INDIRECT(ADDRESS(B23*2+2,3))),"",INDIRECT(ADDRESS(B23*2+2,3)))</f>
        <v>Большакова Мария</v>
      </c>
      <c r="D23" s="105"/>
      <c r="E23" s="106"/>
      <c r="F23" s="28">
        <v>5</v>
      </c>
      <c r="G23" s="29">
        <v>13</v>
      </c>
      <c r="H23" s="107" t="str">
        <f ca="1">IF(ISBLANK(INDIRECT(ADDRESS(K23*2+2,3))),"",INDIRECT(ADDRESS(K23*2+2,3)))</f>
        <v>Зимина Светлана</v>
      </c>
      <c r="I23" s="105"/>
      <c r="J23" s="105"/>
      <c r="K23" s="31">
        <v>2</v>
      </c>
      <c r="L23" s="30" t="s">
        <v>11</v>
      </c>
      <c r="M23" s="52"/>
    </row>
    <row r="24" spans="1:13" s="27" customFormat="1" ht="30" customHeight="1" x14ac:dyDescent="0.35">
      <c r="A24" s="26"/>
      <c r="M24" s="32"/>
    </row>
    <row r="25" spans="1:13" s="27" customFormat="1" ht="30" customHeight="1" thickBot="1" x14ac:dyDescent="0.4">
      <c r="A25" s="26"/>
      <c r="B25" s="62" t="s">
        <v>6</v>
      </c>
      <c r="C25" s="62"/>
      <c r="D25" s="62"/>
      <c r="E25" s="62"/>
      <c r="F25" s="62"/>
      <c r="G25" s="62"/>
      <c r="H25" s="62"/>
      <c r="I25" s="62"/>
      <c r="J25" s="62"/>
      <c r="K25" s="62"/>
      <c r="M25" s="32"/>
    </row>
    <row r="26" spans="1:13" s="27" customFormat="1" ht="30" customHeight="1" thickBot="1" x14ac:dyDescent="0.4">
      <c r="A26" s="26"/>
      <c r="B26" s="31">
        <v>3</v>
      </c>
      <c r="C26" s="105" t="str">
        <f ca="1">IF(ISBLANK(INDIRECT(ADDRESS(B26*2+2,3))),"",INDIRECT(ADDRESS(B26*2+2,3)))</f>
        <v>Абакумова Дарья</v>
      </c>
      <c r="D26" s="105"/>
      <c r="E26" s="106"/>
      <c r="F26" s="28">
        <v>6</v>
      </c>
      <c r="G26" s="29">
        <v>13</v>
      </c>
      <c r="H26" s="107" t="str">
        <f ca="1">IF(ISBLANK(INDIRECT(ADDRESS(K26*2+2,3))),"",INDIRECT(ADDRESS(K26*2+2,3)))</f>
        <v>Большакова Мария</v>
      </c>
      <c r="I26" s="105"/>
      <c r="J26" s="105"/>
      <c r="K26" s="31">
        <v>1</v>
      </c>
      <c r="L26" s="30" t="s">
        <v>11</v>
      </c>
      <c r="M26" s="52"/>
    </row>
    <row r="27" spans="1:13" s="27" customFormat="1" ht="30" customHeight="1" thickBot="1" x14ac:dyDescent="0.4">
      <c r="A27" s="26"/>
      <c r="B27" s="31">
        <v>4</v>
      </c>
      <c r="C27" s="105" t="str">
        <f ca="1">IF(ISBLANK(INDIRECT(ADDRESS(B27*2+2,3))),"",INDIRECT(ADDRESS(B27*2+2,3)))</f>
        <v>Орлова Таисия</v>
      </c>
      <c r="D27" s="105"/>
      <c r="E27" s="106"/>
      <c r="F27" s="28">
        <v>13</v>
      </c>
      <c r="G27" s="29">
        <v>7</v>
      </c>
      <c r="H27" s="107" t="str">
        <f ca="1">IF(ISBLANK(INDIRECT(ADDRESS(K27*2+2,3))),"",INDIRECT(ADDRESS(K27*2+2,3)))</f>
        <v>Тиханова Наталья</v>
      </c>
      <c r="I27" s="105"/>
      <c r="J27" s="105"/>
      <c r="K27" s="31">
        <v>5</v>
      </c>
      <c r="L27" s="30" t="s">
        <v>11</v>
      </c>
      <c r="M27" s="52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62" t="s">
        <v>8</v>
      </c>
      <c r="C29" s="62"/>
      <c r="D29" s="62"/>
      <c r="E29" s="62"/>
      <c r="F29" s="62"/>
      <c r="G29" s="62"/>
      <c r="H29" s="62"/>
      <c r="I29" s="62"/>
      <c r="J29" s="62"/>
      <c r="K29" s="62"/>
      <c r="M29" s="32"/>
    </row>
    <row r="30" spans="1:13" s="27" customFormat="1" ht="30" customHeight="1" thickBot="1" x14ac:dyDescent="0.4">
      <c r="A30" s="26"/>
      <c r="B30" s="31">
        <v>1</v>
      </c>
      <c r="C30" s="105" t="str">
        <f ca="1">IF(ISBLANK(INDIRECT(ADDRESS(B30*2+2,3))),"",INDIRECT(ADDRESS(B30*2+2,3)))</f>
        <v>Большакова Мария</v>
      </c>
      <c r="D30" s="105"/>
      <c r="E30" s="106"/>
      <c r="F30" s="28">
        <v>13</v>
      </c>
      <c r="G30" s="29">
        <v>11</v>
      </c>
      <c r="H30" s="107" t="str">
        <f ca="1">IF(ISBLANK(INDIRECT(ADDRESS(K30*2+2,3))),"",INDIRECT(ADDRESS(K30*2+2,3)))</f>
        <v>Орлова Таисия</v>
      </c>
      <c r="I30" s="105"/>
      <c r="J30" s="105"/>
      <c r="K30" s="31">
        <v>4</v>
      </c>
      <c r="L30" s="30" t="s">
        <v>11</v>
      </c>
      <c r="M30" s="52"/>
    </row>
    <row r="31" spans="1:13" s="27" customFormat="1" ht="30" customHeight="1" thickBot="1" x14ac:dyDescent="0.4">
      <c r="A31" s="26"/>
      <c r="B31" s="31">
        <v>2</v>
      </c>
      <c r="C31" s="105" t="str">
        <f ca="1">IF(ISBLANK(INDIRECT(ADDRESS(B31*2+2,3))),"",INDIRECT(ADDRESS(B31*2+2,3)))</f>
        <v>Зимина Светлана</v>
      </c>
      <c r="D31" s="105"/>
      <c r="E31" s="106"/>
      <c r="F31" s="28">
        <v>13</v>
      </c>
      <c r="G31" s="29">
        <v>5</v>
      </c>
      <c r="H31" s="107" t="str">
        <f ca="1">IF(ISBLANK(INDIRECT(ADDRESS(K31*2+2,3))),"",INDIRECT(ADDRESS(K31*2+2,3)))</f>
        <v>Абакумова Дарья</v>
      </c>
      <c r="I31" s="105"/>
      <c r="J31" s="105"/>
      <c r="K31" s="31">
        <v>3</v>
      </c>
      <c r="L31" s="30" t="s">
        <v>11</v>
      </c>
      <c r="M31" s="52"/>
    </row>
    <row r="32" spans="1:13" s="27" customFormat="1" ht="30" customHeight="1" x14ac:dyDescent="0.35">
      <c r="A32" s="26"/>
      <c r="M32" s="32"/>
    </row>
    <row r="33" spans="1:13" s="27" customFormat="1" ht="30" customHeight="1" thickBot="1" x14ac:dyDescent="0.4">
      <c r="A33" s="26"/>
      <c r="B33" s="62" t="s">
        <v>9</v>
      </c>
      <c r="C33" s="62"/>
      <c r="D33" s="62"/>
      <c r="E33" s="62"/>
      <c r="F33" s="62"/>
      <c r="G33" s="62"/>
      <c r="H33" s="62"/>
      <c r="I33" s="62"/>
      <c r="J33" s="62"/>
      <c r="K33" s="62"/>
      <c r="M33" s="32"/>
    </row>
    <row r="34" spans="1:13" s="27" customFormat="1" ht="30" customHeight="1" thickBot="1" x14ac:dyDescent="0.4">
      <c r="A34" s="26"/>
      <c r="B34" s="31">
        <v>4</v>
      </c>
      <c r="C34" s="105" t="str">
        <f ca="1">IF(ISBLANK(INDIRECT(ADDRESS(B34*2+2,3))),"",INDIRECT(ADDRESS(B34*2+2,3)))</f>
        <v>Орлова Таисия</v>
      </c>
      <c r="D34" s="105"/>
      <c r="E34" s="106"/>
      <c r="F34" s="28">
        <v>13</v>
      </c>
      <c r="G34" s="29">
        <v>3</v>
      </c>
      <c r="H34" s="107" t="str">
        <f ca="1">IF(ISBLANK(INDIRECT(ADDRESS(K34*2+2,3))),"",INDIRECT(ADDRESS(K34*2+2,3)))</f>
        <v>Зимина Светлана</v>
      </c>
      <c r="I34" s="105"/>
      <c r="J34" s="105"/>
      <c r="K34" s="31">
        <v>2</v>
      </c>
      <c r="L34" s="30" t="s">
        <v>11</v>
      </c>
      <c r="M34" s="52"/>
    </row>
    <row r="35" spans="1:13" s="27" customFormat="1" ht="30" customHeight="1" thickBot="1" x14ac:dyDescent="0.4">
      <c r="A35" s="26"/>
      <c r="B35" s="31">
        <v>5</v>
      </c>
      <c r="C35" s="105" t="str">
        <f ca="1">IF(ISBLANK(INDIRECT(ADDRESS(B35*2+2,3))),"",INDIRECT(ADDRESS(B35*2+2,3)))</f>
        <v>Тиханова Наталья</v>
      </c>
      <c r="D35" s="105"/>
      <c r="E35" s="106"/>
      <c r="F35" s="28">
        <v>11</v>
      </c>
      <c r="G35" s="29">
        <v>13</v>
      </c>
      <c r="H35" s="107" t="str">
        <f ca="1">IF(ISBLANK(INDIRECT(ADDRESS(K35*2+2,3))),"",INDIRECT(ADDRESS(K35*2+2,3)))</f>
        <v>Большакова Мария</v>
      </c>
      <c r="I35" s="105"/>
      <c r="J35" s="105"/>
      <c r="K35" s="31">
        <v>1</v>
      </c>
      <c r="L35" s="30" t="s">
        <v>11</v>
      </c>
      <c r="M35" s="52"/>
    </row>
  </sheetData>
  <mergeCells count="47"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M10:M11"/>
    <mergeCell ref="K12:K13"/>
    <mergeCell ref="M12:M13"/>
    <mergeCell ref="C22:E22"/>
    <mergeCell ref="H22:J22"/>
    <mergeCell ref="B17:K17"/>
    <mergeCell ref="C18:E18"/>
    <mergeCell ref="H18:J18"/>
    <mergeCell ref="C19:E19"/>
    <mergeCell ref="H19:J19"/>
    <mergeCell ref="B21:K21"/>
    <mergeCell ref="B10:B11"/>
    <mergeCell ref="C10:E11"/>
    <mergeCell ref="B12:B13"/>
    <mergeCell ref="C12:E13"/>
    <mergeCell ref="K10:K11"/>
    <mergeCell ref="M4:M5"/>
    <mergeCell ref="B6:B7"/>
    <mergeCell ref="C6:E7"/>
    <mergeCell ref="B8:B9"/>
    <mergeCell ref="C8:E9"/>
    <mergeCell ref="K6:K7"/>
    <mergeCell ref="M6:M7"/>
    <mergeCell ref="K8:K9"/>
    <mergeCell ref="M8:M9"/>
    <mergeCell ref="B1:K1"/>
    <mergeCell ref="C3:E3"/>
    <mergeCell ref="B4:B5"/>
    <mergeCell ref="C4:E5"/>
    <mergeCell ref="K4:K5"/>
    <mergeCell ref="C23:E23"/>
    <mergeCell ref="H23:J23"/>
    <mergeCell ref="B25:K25"/>
    <mergeCell ref="B33:K33"/>
    <mergeCell ref="C34:E34"/>
    <mergeCell ref="H34:J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4" sqref="C4:E5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59.25" customHeight="1" x14ac:dyDescent="0.25">
      <c r="B1" s="92" t="s">
        <v>15</v>
      </c>
      <c r="C1" s="92"/>
      <c r="D1" s="92"/>
      <c r="E1" s="92"/>
      <c r="F1" s="92"/>
      <c r="G1" s="92"/>
      <c r="H1" s="92"/>
      <c r="I1" s="92"/>
      <c r="J1" s="92"/>
      <c r="K1" s="92"/>
      <c r="L1" t="s">
        <v>13</v>
      </c>
      <c r="M1"/>
      <c r="N1" s="34">
        <v>46032</v>
      </c>
    </row>
    <row r="2" spans="2:14" ht="15.75" thickBot="1" x14ac:dyDescent="0.3">
      <c r="M2"/>
    </row>
    <row r="3" spans="2:14" ht="30" customHeight="1" thickBot="1" x14ac:dyDescent="0.3">
      <c r="B3" s="51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84">
        <v>1</v>
      </c>
      <c r="C4" s="96" t="s">
        <v>47</v>
      </c>
      <c r="D4" s="97"/>
      <c r="E4" s="98"/>
      <c r="F4" s="9" t="s">
        <v>7</v>
      </c>
      <c r="G4" s="5" t="str">
        <f ca="1">INDIRECT(ADDRESS(27,6))&amp;":"&amp;INDIRECT(ADDRESS(27,7))</f>
        <v>13:9</v>
      </c>
      <c r="H4" s="5" t="str">
        <f ca="1">INDIRECT(ADDRESS(31,7))&amp;":"&amp;INDIRECT(ADDRESS(31,6))</f>
        <v>13:6</v>
      </c>
      <c r="I4" s="5" t="str">
        <f ca="1">INDIRECT(ADDRESS(36,6))&amp;":"&amp;INDIRECT(ADDRESS(36,7))</f>
        <v>11:12</v>
      </c>
      <c r="J4" s="5" t="str">
        <f ca="1">INDIRECT(ADDRESS(42,7))&amp;":"&amp;INDIRECT(ADDRESS(42,6))</f>
        <v>13:5</v>
      </c>
      <c r="K4" s="20" t="str">
        <f ca="1">INDIRECT(ADDRESS(20,6))&amp;":"&amp;INDIRECT(ADDRESS(20,7))</f>
        <v>13:3</v>
      </c>
      <c r="L4" s="99">
        <f ca="1">IF(COUNT(F5:K5)=0,"",COUNTIF(F5:K5,"&gt;0")+0.5*COUNTIF(F5:K5,0))</f>
        <v>4</v>
      </c>
      <c r="M4" s="22"/>
      <c r="N4" s="108">
        <v>1</v>
      </c>
    </row>
    <row r="5" spans="2:14" ht="24" customHeight="1" x14ac:dyDescent="0.25">
      <c r="B5" s="66"/>
      <c r="C5" s="76"/>
      <c r="D5" s="77"/>
      <c r="E5" s="78"/>
      <c r="F5" s="13" t="s">
        <v>7</v>
      </c>
      <c r="G5" s="16">
        <f ca="1">IF(LEN(INDIRECT(ADDRESS(ROW()-1, COLUMN())))=1,"",INDIRECT(ADDRESS(27,6))-INDIRECT(ADDRESS(27,7)))</f>
        <v>4</v>
      </c>
      <c r="H5" s="16">
        <f ca="1">IF(LEN(INDIRECT(ADDRESS(ROW()-1, COLUMN())))=1,"",INDIRECT(ADDRESS(31,7))-INDIRECT(ADDRESS(31,6)))</f>
        <v>7</v>
      </c>
      <c r="I5" s="16">
        <f ca="1">IF(LEN(INDIRECT(ADDRESS(ROW()-1, COLUMN())))=1,"",INDIRECT(ADDRESS(36,6))-INDIRECT(ADDRESS(36,7)))</f>
        <v>-1</v>
      </c>
      <c r="J5" s="16">
        <f ca="1">IF(LEN(INDIRECT(ADDRESS(ROW()-1, COLUMN())))=1,"",INDIRECT(ADDRESS(42,7))-INDIRECT(ADDRESS(42,6)))</f>
        <v>8</v>
      </c>
      <c r="K5" s="17">
        <f ca="1">IF(LEN(INDIRECT(ADDRESS(ROW()-1, COLUMN())))=1,"",INDIRECT(ADDRESS(20,6))-INDIRECT(ADDRESS(20,7)))</f>
        <v>10</v>
      </c>
      <c r="L5" s="93"/>
      <c r="M5" s="16">
        <f ca="1">IF(COUNT(F5:K5)=0,"",SUM(F5:K5))</f>
        <v>28</v>
      </c>
      <c r="N5" s="102"/>
    </row>
    <row r="6" spans="2:14" ht="24" customHeight="1" x14ac:dyDescent="0.25">
      <c r="B6" s="65">
        <v>2</v>
      </c>
      <c r="C6" s="67" t="s">
        <v>61</v>
      </c>
      <c r="D6" s="68"/>
      <c r="E6" s="69"/>
      <c r="F6" s="11" t="str">
        <f ca="1">INDIRECT(ADDRESS(27,7))&amp;":"&amp;INDIRECT(ADDRESS(27,6))</f>
        <v>9:13</v>
      </c>
      <c r="G6" s="7" t="s">
        <v>7</v>
      </c>
      <c r="H6" s="6" t="str">
        <f ca="1">INDIRECT(ADDRESS(37,6))&amp;":"&amp;INDIRECT(ADDRESS(37,7))</f>
        <v>12:13</v>
      </c>
      <c r="I6" s="6" t="str">
        <f ca="1">INDIRECT(ADDRESS(41,7))&amp;":"&amp;INDIRECT(ADDRESS(41,6))</f>
        <v>13:8</v>
      </c>
      <c r="J6" s="6" t="str">
        <f ca="1">INDIRECT(ADDRESS(21,6))&amp;":"&amp;INDIRECT(ADDRESS(21,7))</f>
        <v>6:13</v>
      </c>
      <c r="K6" s="10" t="str">
        <f ca="1">INDIRECT(ADDRESS(30,6))&amp;":"&amp;INDIRECT(ADDRESS(30,7))</f>
        <v>11:13</v>
      </c>
      <c r="L6" s="93">
        <f ca="1">IF(COUNT(F7:K7)=0,"",COUNTIF(F7:K7,"&gt;0")+0.5*COUNTIF(F7:K7,0))</f>
        <v>1</v>
      </c>
      <c r="M6" s="16"/>
      <c r="N6" s="101">
        <v>6</v>
      </c>
    </row>
    <row r="7" spans="2:14" ht="24" customHeight="1" x14ac:dyDescent="0.25">
      <c r="B7" s="66"/>
      <c r="C7" s="67"/>
      <c r="D7" s="68"/>
      <c r="E7" s="69"/>
      <c r="F7" s="21">
        <f ca="1">IF(LEN(INDIRECT(ADDRESS(ROW()-1, COLUMN())))=1,"",INDIRECT(ADDRESS(27,7))-INDIRECT(ADDRESS(27,6)))</f>
        <v>-4</v>
      </c>
      <c r="G7" s="14" t="s">
        <v>7</v>
      </c>
      <c r="H7" s="16">
        <f ca="1">IF(LEN(INDIRECT(ADDRESS(ROW()-1, COLUMN())))=1,"",INDIRECT(ADDRESS(37,6))-INDIRECT(ADDRESS(37,7)))</f>
        <v>-1</v>
      </c>
      <c r="I7" s="16">
        <f ca="1">IF(LEN(INDIRECT(ADDRESS(ROW()-1, COLUMN())))=1,"",INDIRECT(ADDRESS(41,7))-INDIRECT(ADDRESS(41,6)))</f>
        <v>5</v>
      </c>
      <c r="J7" s="16">
        <f ca="1">IF(LEN(INDIRECT(ADDRESS(ROW()-1, COLUMN())))=1,"",INDIRECT(ADDRESS(21,6))-INDIRECT(ADDRESS(21,7)))</f>
        <v>-7</v>
      </c>
      <c r="K7" s="17">
        <f ca="1">IF(LEN(INDIRECT(ADDRESS(ROW()-1, COLUMN())))=1,"",INDIRECT(ADDRESS(30,6))-INDIRECT(ADDRESS(30,7)))</f>
        <v>-2</v>
      </c>
      <c r="L7" s="93"/>
      <c r="M7" s="16">
        <f ca="1">IF(COUNT(F7:K7)=0,"",SUM(F7:K7))</f>
        <v>-9</v>
      </c>
      <c r="N7" s="102"/>
    </row>
    <row r="8" spans="2:14" ht="24" customHeight="1" x14ac:dyDescent="0.25">
      <c r="B8" s="65">
        <v>3</v>
      </c>
      <c r="C8" s="76" t="s">
        <v>45</v>
      </c>
      <c r="D8" s="77"/>
      <c r="E8" s="78"/>
      <c r="F8" s="11" t="str">
        <f ca="1">INDIRECT(ADDRESS(31,6))&amp;":"&amp;INDIRECT(ADDRESS(31,7))</f>
        <v>6:13</v>
      </c>
      <c r="G8" s="6" t="str">
        <f ca="1">INDIRECT(ADDRESS(37,7))&amp;":"&amp;INDIRECT(ADDRESS(37,6))</f>
        <v>13:12</v>
      </c>
      <c r="H8" s="7" t="s">
        <v>7</v>
      </c>
      <c r="I8" s="6" t="str">
        <f ca="1">INDIRECT(ADDRESS(22,6))&amp;":"&amp;INDIRECT(ADDRESS(22,7))</f>
        <v>13:7</v>
      </c>
      <c r="J8" s="6" t="str">
        <f ca="1">INDIRECT(ADDRESS(26,7))&amp;":"&amp;INDIRECT(ADDRESS(26,6))</f>
        <v>13:6</v>
      </c>
      <c r="K8" s="10" t="str">
        <f ca="1">INDIRECT(ADDRESS(40,6))&amp;":"&amp;INDIRECT(ADDRESS(40,7))</f>
        <v>13:4</v>
      </c>
      <c r="L8" s="93">
        <f ca="1">IF(COUNT(F9:K9)=0,"",COUNTIF(F9:K9,"&gt;0")+0.5*COUNTIF(F9:K9,0))</f>
        <v>4</v>
      </c>
      <c r="M8" s="16"/>
      <c r="N8" s="101">
        <v>2</v>
      </c>
    </row>
    <row r="9" spans="2:14" ht="24" customHeight="1" x14ac:dyDescent="0.25">
      <c r="B9" s="66"/>
      <c r="C9" s="76"/>
      <c r="D9" s="77"/>
      <c r="E9" s="78"/>
      <c r="F9" s="21">
        <f ca="1">IF(LEN(INDIRECT(ADDRESS(ROW()-1, COLUMN())))=1,"",INDIRECT(ADDRESS(31,6))-INDIRECT(ADDRESS(31,7)))</f>
        <v>-7</v>
      </c>
      <c r="G9" s="16">
        <f ca="1">IF(LEN(INDIRECT(ADDRESS(ROW()-1, COLUMN())))=1,"",INDIRECT(ADDRESS(37,7))-INDIRECT(ADDRESS(37,6)))</f>
        <v>1</v>
      </c>
      <c r="H9" s="14" t="s">
        <v>7</v>
      </c>
      <c r="I9" s="16">
        <f ca="1">IF(LEN(INDIRECT(ADDRESS(ROW()-1, COLUMN())))=1,"",INDIRECT(ADDRESS(22,6))-INDIRECT(ADDRESS(22,7)))</f>
        <v>6</v>
      </c>
      <c r="J9" s="16">
        <f ca="1">IF(LEN(INDIRECT(ADDRESS(ROW()-1, COLUMN())))=1,"",INDIRECT(ADDRESS(26,7))-INDIRECT(ADDRESS(26,6)))</f>
        <v>7</v>
      </c>
      <c r="K9" s="17">
        <f ca="1">IF(LEN(INDIRECT(ADDRESS(ROW()-1, COLUMN())))=1,"",INDIRECT(ADDRESS(40,6))-INDIRECT(ADDRESS(40,7)))</f>
        <v>9</v>
      </c>
      <c r="L9" s="93"/>
      <c r="M9" s="16">
        <f ca="1">IF(COUNT(F9:K9)=0,"",SUM(F9:K9))</f>
        <v>16</v>
      </c>
      <c r="N9" s="102"/>
    </row>
    <row r="10" spans="2:14" ht="24" customHeight="1" x14ac:dyDescent="0.25">
      <c r="B10" s="65">
        <v>4</v>
      </c>
      <c r="C10" s="88" t="s">
        <v>48</v>
      </c>
      <c r="D10" s="89"/>
      <c r="E10" s="90"/>
      <c r="F10" s="11" t="str">
        <f ca="1">INDIRECT(ADDRESS(36,7))&amp;":"&amp;INDIRECT(ADDRESS(36,6))</f>
        <v>12:11</v>
      </c>
      <c r="G10" s="6" t="str">
        <f ca="1">INDIRECT(ADDRESS(41,6))&amp;":"&amp;INDIRECT(ADDRESS(41,7))</f>
        <v>8:13</v>
      </c>
      <c r="H10" s="6" t="str">
        <f ca="1">INDIRECT(ADDRESS(22,7))&amp;":"&amp;INDIRECT(ADDRESS(22,6))</f>
        <v>7:13</v>
      </c>
      <c r="I10" s="7" t="s">
        <v>7</v>
      </c>
      <c r="J10" s="6" t="str">
        <f ca="1">INDIRECT(ADDRESS(32,6))&amp;":"&amp;INDIRECT(ADDRESS(32,7))</f>
        <v>13:11</v>
      </c>
      <c r="K10" s="10" t="str">
        <f ca="1">INDIRECT(ADDRESS(25,7))&amp;":"&amp;INDIRECT(ADDRESS(25,6))</f>
        <v>13:7</v>
      </c>
      <c r="L10" s="93">
        <f ca="1">IF(COUNT(F11:K11)=0,"",COUNTIF(F11:K11,"&gt;0")+0.5*COUNTIF(F11:K11,0))</f>
        <v>3</v>
      </c>
      <c r="M10" s="16"/>
      <c r="N10" s="101">
        <v>3</v>
      </c>
    </row>
    <row r="11" spans="2:14" ht="24" customHeight="1" x14ac:dyDescent="0.25">
      <c r="B11" s="66"/>
      <c r="C11" s="88"/>
      <c r="D11" s="89"/>
      <c r="E11" s="90"/>
      <c r="F11" s="21">
        <f ca="1">IF(LEN(INDIRECT(ADDRESS(ROW()-1, COLUMN())))=1,"",INDIRECT(ADDRESS(36,7))-INDIRECT(ADDRESS(36,6)))</f>
        <v>1</v>
      </c>
      <c r="G11" s="16">
        <f ca="1">IF(LEN(INDIRECT(ADDRESS(ROW()-1, COLUMN())))=1,"",INDIRECT(ADDRESS(41,6))-INDIRECT(ADDRESS(41,7)))</f>
        <v>-5</v>
      </c>
      <c r="H11" s="16">
        <f ca="1">IF(LEN(INDIRECT(ADDRESS(ROW()-1, COLUMN())))=1,"",INDIRECT(ADDRESS(22,7))-INDIRECT(ADDRESS(22,6)))</f>
        <v>-6</v>
      </c>
      <c r="I11" s="14" t="s">
        <v>7</v>
      </c>
      <c r="J11" s="16">
        <f ca="1">IF(LEN(INDIRECT(ADDRESS(ROW()-1, COLUMN())))=1,"",INDIRECT(ADDRESS(32,6))-INDIRECT(ADDRESS(32,7)))</f>
        <v>2</v>
      </c>
      <c r="K11" s="17">
        <f ca="1">IF(LEN(INDIRECT(ADDRESS(ROW()-1, COLUMN())))=1,"",INDIRECT(ADDRESS(25,7))-INDIRECT(ADDRESS(25,6)))</f>
        <v>6</v>
      </c>
      <c r="L11" s="93"/>
      <c r="M11" s="16">
        <f ca="1">IF(COUNT(F11:K11)=0,"",SUM(F11:K11))</f>
        <v>-2</v>
      </c>
      <c r="N11" s="102"/>
    </row>
    <row r="12" spans="2:14" ht="24" customHeight="1" x14ac:dyDescent="0.25">
      <c r="B12" s="65">
        <v>5</v>
      </c>
      <c r="C12" s="67" t="s">
        <v>62</v>
      </c>
      <c r="D12" s="68"/>
      <c r="E12" s="69"/>
      <c r="F12" s="11" t="str">
        <f ca="1">INDIRECT(ADDRESS(42,6))&amp;":"&amp;INDIRECT(ADDRESS(42,7))</f>
        <v>5:13</v>
      </c>
      <c r="G12" s="6" t="str">
        <f ca="1">INDIRECT(ADDRESS(21,7))&amp;":"&amp;INDIRECT(ADDRESS(21,6))</f>
        <v>13:6</v>
      </c>
      <c r="H12" s="6" t="str">
        <f ca="1">INDIRECT(ADDRESS(26,6))&amp;":"&amp;INDIRECT(ADDRESS(26,7))</f>
        <v>6:13</v>
      </c>
      <c r="I12" s="6" t="str">
        <f ca="1">INDIRECT(ADDRESS(32,7))&amp;":"&amp;INDIRECT(ADDRESS(32,6))</f>
        <v>11:13</v>
      </c>
      <c r="J12" s="7" t="s">
        <v>7</v>
      </c>
      <c r="K12" s="10" t="str">
        <f ca="1">INDIRECT(ADDRESS(35,7))&amp;":"&amp;INDIRECT(ADDRESS(35,6))</f>
        <v>13:2</v>
      </c>
      <c r="L12" s="93">
        <f ca="1">IF(COUNT(F13:K13)=0,"",COUNTIF(F13:K13,"&gt;0")+0.5*COUNTIF(F13:K13,0))</f>
        <v>2</v>
      </c>
      <c r="M12" s="16"/>
      <c r="N12" s="101">
        <v>4</v>
      </c>
    </row>
    <row r="13" spans="2:14" ht="24" customHeight="1" x14ac:dyDescent="0.25">
      <c r="B13" s="66"/>
      <c r="C13" s="67"/>
      <c r="D13" s="68"/>
      <c r="E13" s="69"/>
      <c r="F13" s="21">
        <f ca="1">IF(LEN(INDIRECT(ADDRESS(ROW()-1, COLUMN())))=1,"",INDIRECT(ADDRESS(42,6))-INDIRECT(ADDRESS(42,7)))</f>
        <v>-8</v>
      </c>
      <c r="G13" s="16">
        <f ca="1">IF(LEN(INDIRECT(ADDRESS(ROW()-1, COLUMN())))=1,"",INDIRECT(ADDRESS(21,7))-INDIRECT(ADDRESS(21,6)))</f>
        <v>7</v>
      </c>
      <c r="H13" s="16">
        <f ca="1">IF(LEN(INDIRECT(ADDRESS(ROW()-1, COLUMN())))=1,"",INDIRECT(ADDRESS(26,6))-INDIRECT(ADDRESS(26,7)))</f>
        <v>-7</v>
      </c>
      <c r="I13" s="16">
        <f ca="1">IF(LEN(INDIRECT(ADDRESS(ROW()-1, COLUMN())))=1,"",INDIRECT(ADDRESS(32,7))-INDIRECT(ADDRESS(32,6)))</f>
        <v>-2</v>
      </c>
      <c r="J13" s="14" t="s">
        <v>7</v>
      </c>
      <c r="K13" s="17">
        <f ca="1">IF(LEN(INDIRECT(ADDRESS(ROW()-1, COLUMN())))=1,"",INDIRECT(ADDRESS(35,7))-INDIRECT(ADDRESS(35,6)))</f>
        <v>11</v>
      </c>
      <c r="L13" s="93"/>
      <c r="M13" s="16">
        <f ca="1">IF(COUNT(F13:K13)=0,"",SUM(F13:K13))</f>
        <v>1</v>
      </c>
      <c r="N13" s="102"/>
    </row>
    <row r="14" spans="2:14" ht="24" customHeight="1" x14ac:dyDescent="0.25">
      <c r="B14" s="65">
        <v>6</v>
      </c>
      <c r="C14" s="67" t="s">
        <v>63</v>
      </c>
      <c r="D14" s="68"/>
      <c r="E14" s="69"/>
      <c r="F14" s="11" t="str">
        <f ca="1">INDIRECT(ADDRESS(20,7))&amp;":"&amp;INDIRECT(ADDRESS(20,6))</f>
        <v>3:13</v>
      </c>
      <c r="G14" s="6" t="str">
        <f ca="1">INDIRECT(ADDRESS(30,7))&amp;":"&amp;INDIRECT(ADDRESS(30,6))</f>
        <v>13:11</v>
      </c>
      <c r="H14" s="6" t="str">
        <f ca="1">INDIRECT(ADDRESS(40,7))&amp;":"&amp;INDIRECT(ADDRESS(40,6))</f>
        <v>4:13</v>
      </c>
      <c r="I14" s="6" t="str">
        <f ca="1">INDIRECT(ADDRESS(25,6))&amp;":"&amp;INDIRECT(ADDRESS(25,7))</f>
        <v>7:13</v>
      </c>
      <c r="J14" s="6" t="str">
        <f ca="1">INDIRECT(ADDRESS(35,6))&amp;":"&amp;INDIRECT(ADDRESS(35,7))</f>
        <v>2:13</v>
      </c>
      <c r="K14" s="12" t="s">
        <v>7</v>
      </c>
      <c r="L14" s="93">
        <f ca="1">IF(COUNT(F15:K15)=0,"",COUNTIF(F15:K15,"&gt;0")+0.5*COUNTIF(F15:K15,0))</f>
        <v>1</v>
      </c>
      <c r="M14" s="16"/>
      <c r="N14" s="101">
        <v>5</v>
      </c>
    </row>
    <row r="15" spans="2:14" ht="24" customHeight="1" thickBot="1" x14ac:dyDescent="0.3">
      <c r="B15" s="71"/>
      <c r="C15" s="72"/>
      <c r="D15" s="73"/>
      <c r="E15" s="74"/>
      <c r="F15" s="19">
        <f ca="1">IF(LEN(INDIRECT(ADDRESS(ROW()-1, COLUMN())))=1,"",INDIRECT(ADDRESS(20,7))-INDIRECT(ADDRESS(20,6)))</f>
        <v>-10</v>
      </c>
      <c r="G15" s="18">
        <f ca="1">IF(LEN(INDIRECT(ADDRESS(ROW()-1, COLUMN())))=1,"",INDIRECT(ADDRESS(30,7))-INDIRECT(ADDRESS(30,6)))</f>
        <v>2</v>
      </c>
      <c r="H15" s="18">
        <f ca="1">IF(LEN(INDIRECT(ADDRESS(ROW()-1, COLUMN())))=1,"",INDIRECT(ADDRESS(40,7))-INDIRECT(ADDRESS(40,6)))</f>
        <v>-9</v>
      </c>
      <c r="I15" s="18">
        <f ca="1">IF(LEN(INDIRECT(ADDRESS(ROW()-1, COLUMN())))=1,"",INDIRECT(ADDRESS(25,6))-INDIRECT(ADDRESS(25,7)))</f>
        <v>-6</v>
      </c>
      <c r="J15" s="18">
        <f ca="1">IF(LEN(INDIRECT(ADDRESS(ROW()-1, COLUMN())))=1,"",INDIRECT(ADDRESS(35,6))-INDIRECT(ADDRESS(35,7)))</f>
        <v>-11</v>
      </c>
      <c r="K15" s="15" t="s">
        <v>7</v>
      </c>
      <c r="L15" s="103"/>
      <c r="M15" s="18">
        <f ca="1">IF(COUNT(F15:K15)=0,"",SUM(F15:K15))</f>
        <v>-34</v>
      </c>
      <c r="N15" s="104"/>
    </row>
    <row r="16" spans="2:14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62" t="s">
        <v>4</v>
      </c>
      <c r="C19" s="62"/>
      <c r="D19" s="62"/>
      <c r="E19" s="62"/>
      <c r="F19" s="62"/>
      <c r="G19" s="62"/>
      <c r="H19" s="62"/>
      <c r="I19" s="62"/>
      <c r="J19" s="62"/>
      <c r="K19" s="62"/>
      <c r="M19"/>
    </row>
    <row r="20" spans="2:13" ht="30" customHeight="1" thickBot="1" x14ac:dyDescent="0.3">
      <c r="B20" s="40">
        <v>1</v>
      </c>
      <c r="C20" s="59" t="str">
        <f ca="1">IF(ISBLANK(INDIRECT(ADDRESS(B20*2+2,3))),"",INDIRECT(ADDRESS(B20*2+2,3)))</f>
        <v>Чекмарева Татьяна</v>
      </c>
      <c r="D20" s="59"/>
      <c r="E20" s="60"/>
      <c r="F20" s="41">
        <v>13</v>
      </c>
      <c r="G20" s="42">
        <v>3</v>
      </c>
      <c r="H20" s="61" t="str">
        <f ca="1">IF(ISBLANK(INDIRECT(ADDRESS(K20*2+2,3))),"",INDIRECT(ADDRESS(K20*2+2,3)))</f>
        <v>Тихомирова Ольга</v>
      </c>
      <c r="I20" s="59"/>
      <c r="J20" s="59"/>
      <c r="K20" s="40">
        <v>6</v>
      </c>
      <c r="L20" s="43" t="s">
        <v>11</v>
      </c>
      <c r="M20" s="44"/>
    </row>
    <row r="21" spans="2:13" ht="30" customHeight="1" thickBot="1" x14ac:dyDescent="0.3">
      <c r="B21" s="40">
        <v>2</v>
      </c>
      <c r="C21" s="59" t="str">
        <f ca="1">IF(ISBLANK(INDIRECT(ADDRESS(B21*2+2,3))),"",INDIRECT(ADDRESS(B21*2+2,3)))</f>
        <v>Рылова Дария</v>
      </c>
      <c r="D21" s="59"/>
      <c r="E21" s="60"/>
      <c r="F21" s="41">
        <v>6</v>
      </c>
      <c r="G21" s="42">
        <v>13</v>
      </c>
      <c r="H21" s="61" t="str">
        <f ca="1">IF(ISBLANK(INDIRECT(ADDRESS(K21*2+2,3))),"",INDIRECT(ADDRESS(K21*2+2,3)))</f>
        <v>Казанцева Татьяна</v>
      </c>
      <c r="I21" s="59"/>
      <c r="J21" s="59"/>
      <c r="K21" s="40">
        <v>5</v>
      </c>
      <c r="L21" s="43" t="s">
        <v>11</v>
      </c>
      <c r="M21" s="44"/>
    </row>
    <row r="22" spans="2:13" ht="30" customHeight="1" thickBot="1" x14ac:dyDescent="0.3">
      <c r="B22" s="40">
        <v>3</v>
      </c>
      <c r="C22" s="59" t="str">
        <f ca="1">IF(ISBLANK(INDIRECT(ADDRESS(B22*2+2,3))),"",INDIRECT(ADDRESS(B22*2+2,3)))</f>
        <v>Пименова Татьяна</v>
      </c>
      <c r="D22" s="59"/>
      <c r="E22" s="60"/>
      <c r="F22" s="41">
        <v>13</v>
      </c>
      <c r="G22" s="42">
        <v>7</v>
      </c>
      <c r="H22" s="61" t="str">
        <f ca="1">IF(ISBLANK(INDIRECT(ADDRESS(K22*2+2,3))),"",INDIRECT(ADDRESS(K22*2+2,3)))</f>
        <v>Кирдеева Надежда</v>
      </c>
      <c r="I22" s="59"/>
      <c r="J22" s="59"/>
      <c r="K22" s="40">
        <v>4</v>
      </c>
      <c r="L22" s="43" t="s">
        <v>11</v>
      </c>
      <c r="M22" s="44"/>
    </row>
    <row r="23" spans="2:13" ht="30" customHeight="1" x14ac:dyDescent="0.25"/>
    <row r="24" spans="2:13" ht="30" customHeight="1" thickBot="1" x14ac:dyDescent="0.3">
      <c r="B24" s="62" t="s">
        <v>5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2:13" ht="30" customHeight="1" thickBot="1" x14ac:dyDescent="0.3">
      <c r="B25" s="40">
        <v>6</v>
      </c>
      <c r="C25" s="59" t="str">
        <f ca="1">IF(ISBLANK(INDIRECT(ADDRESS(B25*2+2,3))),"",INDIRECT(ADDRESS(B25*2+2,3)))</f>
        <v>Тихомирова Ольга</v>
      </c>
      <c r="D25" s="59"/>
      <c r="E25" s="60"/>
      <c r="F25" s="41">
        <v>7</v>
      </c>
      <c r="G25" s="42">
        <v>13</v>
      </c>
      <c r="H25" s="61" t="str">
        <f ca="1">IF(ISBLANK(INDIRECT(ADDRESS(K25*2+2,3))),"",INDIRECT(ADDRESS(K25*2+2,3)))</f>
        <v>Кирдеева Надежда</v>
      </c>
      <c r="I25" s="59"/>
      <c r="J25" s="59"/>
      <c r="K25" s="40">
        <v>4</v>
      </c>
      <c r="L25" s="43" t="s">
        <v>11</v>
      </c>
      <c r="M25" s="44"/>
    </row>
    <row r="26" spans="2:13" ht="30" customHeight="1" thickBot="1" x14ac:dyDescent="0.3">
      <c r="B26" s="40">
        <v>5</v>
      </c>
      <c r="C26" s="59" t="str">
        <f ca="1">IF(ISBLANK(INDIRECT(ADDRESS(B26*2+2,3))),"",INDIRECT(ADDRESS(B26*2+2,3)))</f>
        <v>Казанцева Татьяна</v>
      </c>
      <c r="D26" s="59"/>
      <c r="E26" s="60"/>
      <c r="F26" s="41">
        <v>6</v>
      </c>
      <c r="G26" s="42">
        <v>13</v>
      </c>
      <c r="H26" s="61" t="str">
        <f ca="1">IF(ISBLANK(INDIRECT(ADDRESS(K26*2+2,3))),"",INDIRECT(ADDRESS(K26*2+2,3)))</f>
        <v>Пименова Татьяна</v>
      </c>
      <c r="I26" s="59"/>
      <c r="J26" s="59"/>
      <c r="K26" s="40">
        <v>3</v>
      </c>
      <c r="L26" s="43" t="s">
        <v>11</v>
      </c>
      <c r="M26" s="44"/>
    </row>
    <row r="27" spans="2:13" ht="30" customHeight="1" thickBot="1" x14ac:dyDescent="0.3">
      <c r="B27" s="40">
        <v>1</v>
      </c>
      <c r="C27" s="59" t="str">
        <f ca="1">IF(ISBLANK(INDIRECT(ADDRESS(B27*2+2,3))),"",INDIRECT(ADDRESS(B27*2+2,3)))</f>
        <v>Чекмарева Татьяна</v>
      </c>
      <c r="D27" s="59"/>
      <c r="E27" s="60"/>
      <c r="F27" s="41">
        <v>13</v>
      </c>
      <c r="G27" s="42">
        <v>9</v>
      </c>
      <c r="H27" s="61" t="str">
        <f ca="1">IF(ISBLANK(INDIRECT(ADDRESS(K27*2+2,3))),"",INDIRECT(ADDRESS(K27*2+2,3)))</f>
        <v>Рылова Дария</v>
      </c>
      <c r="I27" s="59"/>
      <c r="J27" s="59"/>
      <c r="K27" s="40">
        <v>2</v>
      </c>
      <c r="L27" s="43" t="s">
        <v>11</v>
      </c>
      <c r="M27" s="44"/>
    </row>
    <row r="28" spans="2:13" ht="30" customHeight="1" x14ac:dyDescent="0.25"/>
    <row r="29" spans="2:13" ht="30" customHeight="1" thickBot="1" x14ac:dyDescent="0.3"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2:13" ht="30" customHeight="1" thickBot="1" x14ac:dyDescent="0.3">
      <c r="B30" s="40">
        <v>2</v>
      </c>
      <c r="C30" s="59" t="str">
        <f ca="1">IF(ISBLANK(INDIRECT(ADDRESS(B30*2+2,3))),"",INDIRECT(ADDRESS(B30*2+2,3)))</f>
        <v>Рылова Дария</v>
      </c>
      <c r="D30" s="59"/>
      <c r="E30" s="60"/>
      <c r="F30" s="41">
        <v>11</v>
      </c>
      <c r="G30" s="42">
        <v>13</v>
      </c>
      <c r="H30" s="61" t="str">
        <f ca="1">IF(ISBLANK(INDIRECT(ADDRESS(K30*2+2,3))),"",INDIRECT(ADDRESS(K30*2+2,3)))</f>
        <v>Тихомирова Ольга</v>
      </c>
      <c r="I30" s="59"/>
      <c r="J30" s="59"/>
      <c r="K30" s="40">
        <v>6</v>
      </c>
      <c r="L30" s="43" t="s">
        <v>11</v>
      </c>
      <c r="M30" s="44"/>
    </row>
    <row r="31" spans="2:13" ht="30" customHeight="1" thickBot="1" x14ac:dyDescent="0.3">
      <c r="B31" s="40">
        <v>3</v>
      </c>
      <c r="C31" s="59" t="str">
        <f ca="1">IF(ISBLANK(INDIRECT(ADDRESS(B31*2+2,3))),"",INDIRECT(ADDRESS(B31*2+2,3)))</f>
        <v>Пименова Татьяна</v>
      </c>
      <c r="D31" s="59"/>
      <c r="E31" s="60"/>
      <c r="F31" s="41">
        <v>6</v>
      </c>
      <c r="G31" s="42">
        <v>13</v>
      </c>
      <c r="H31" s="61" t="str">
        <f ca="1">IF(ISBLANK(INDIRECT(ADDRESS(K31*2+2,3))),"",INDIRECT(ADDRESS(K31*2+2,3)))</f>
        <v>Чекмарева Татьяна</v>
      </c>
      <c r="I31" s="59"/>
      <c r="J31" s="59"/>
      <c r="K31" s="40">
        <v>1</v>
      </c>
      <c r="L31" s="43" t="s">
        <v>11</v>
      </c>
      <c r="M31" s="44"/>
    </row>
    <row r="32" spans="2:13" ht="30" customHeight="1" thickBot="1" x14ac:dyDescent="0.3">
      <c r="B32" s="40">
        <v>4</v>
      </c>
      <c r="C32" s="59" t="str">
        <f ca="1">IF(ISBLANK(INDIRECT(ADDRESS(B32*2+2,3))),"",INDIRECT(ADDRESS(B32*2+2,3)))</f>
        <v>Кирдеева Надежда</v>
      </c>
      <c r="D32" s="59"/>
      <c r="E32" s="60"/>
      <c r="F32" s="41">
        <v>13</v>
      </c>
      <c r="G32" s="42">
        <v>11</v>
      </c>
      <c r="H32" s="61" t="str">
        <f ca="1">IF(ISBLANK(INDIRECT(ADDRESS(K32*2+2,3))),"",INDIRECT(ADDRESS(K32*2+2,3)))</f>
        <v>Казанцева Татьяна</v>
      </c>
      <c r="I32" s="59"/>
      <c r="J32" s="59"/>
      <c r="K32" s="40">
        <v>5</v>
      </c>
      <c r="L32" s="43" t="s">
        <v>11</v>
      </c>
      <c r="M32" s="44"/>
    </row>
    <row r="33" spans="2:13" ht="30" customHeight="1" x14ac:dyDescent="0.25"/>
    <row r="34" spans="2:13" ht="30" customHeight="1" thickBot="1" x14ac:dyDescent="0.3">
      <c r="B34" s="62" t="s">
        <v>8</v>
      </c>
      <c r="C34" s="62"/>
      <c r="D34" s="62"/>
      <c r="E34" s="62"/>
      <c r="F34" s="62"/>
      <c r="G34" s="62"/>
      <c r="H34" s="62"/>
      <c r="I34" s="62"/>
      <c r="J34" s="62"/>
      <c r="K34" s="62"/>
    </row>
    <row r="35" spans="2:13" ht="30" customHeight="1" thickBot="1" x14ac:dyDescent="0.3">
      <c r="B35" s="40">
        <v>6</v>
      </c>
      <c r="C35" s="59" t="str">
        <f ca="1">IF(ISBLANK(INDIRECT(ADDRESS(B35*2+2,3))),"",INDIRECT(ADDRESS(B35*2+2,3)))</f>
        <v>Тихомирова Ольга</v>
      </c>
      <c r="D35" s="59"/>
      <c r="E35" s="60"/>
      <c r="F35" s="41">
        <v>2</v>
      </c>
      <c r="G35" s="42">
        <v>13</v>
      </c>
      <c r="H35" s="61" t="str">
        <f ca="1">IF(ISBLANK(INDIRECT(ADDRESS(K35*2+2,3))),"",INDIRECT(ADDRESS(K35*2+2,3)))</f>
        <v>Казанцева Татьяна</v>
      </c>
      <c r="I35" s="59"/>
      <c r="J35" s="59"/>
      <c r="K35" s="40">
        <v>5</v>
      </c>
      <c r="L35" s="43" t="s">
        <v>11</v>
      </c>
      <c r="M35" s="44"/>
    </row>
    <row r="36" spans="2:13" ht="30" customHeight="1" thickBot="1" x14ac:dyDescent="0.3">
      <c r="B36" s="40">
        <v>1</v>
      </c>
      <c r="C36" s="59" t="str">
        <f ca="1">IF(ISBLANK(INDIRECT(ADDRESS(B36*2+2,3))),"",INDIRECT(ADDRESS(B36*2+2,3)))</f>
        <v>Чекмарева Татьяна</v>
      </c>
      <c r="D36" s="59"/>
      <c r="E36" s="60"/>
      <c r="F36" s="41">
        <v>11</v>
      </c>
      <c r="G36" s="42">
        <v>12</v>
      </c>
      <c r="H36" s="61" t="str">
        <f ca="1">IF(ISBLANK(INDIRECT(ADDRESS(K36*2+2,3))),"",INDIRECT(ADDRESS(K36*2+2,3)))</f>
        <v>Кирдеева Надежда</v>
      </c>
      <c r="I36" s="59"/>
      <c r="J36" s="59"/>
      <c r="K36" s="40">
        <v>4</v>
      </c>
      <c r="L36" s="43" t="s">
        <v>11</v>
      </c>
      <c r="M36" s="44"/>
    </row>
    <row r="37" spans="2:13" ht="30" customHeight="1" thickBot="1" x14ac:dyDescent="0.3">
      <c r="B37" s="40">
        <v>2</v>
      </c>
      <c r="C37" s="59" t="str">
        <f ca="1">IF(ISBLANK(INDIRECT(ADDRESS(B37*2+2,3))),"",INDIRECT(ADDRESS(B37*2+2,3)))</f>
        <v>Рылова Дария</v>
      </c>
      <c r="D37" s="59"/>
      <c r="E37" s="60"/>
      <c r="F37" s="41">
        <v>12</v>
      </c>
      <c r="G37" s="42">
        <v>13</v>
      </c>
      <c r="H37" s="61" t="str">
        <f ca="1">IF(ISBLANK(INDIRECT(ADDRESS(K37*2+2,3))),"",INDIRECT(ADDRESS(K37*2+2,3)))</f>
        <v>Пименова Татьяна</v>
      </c>
      <c r="I37" s="59"/>
      <c r="J37" s="59"/>
      <c r="K37" s="40">
        <v>3</v>
      </c>
      <c r="L37" s="43" t="s">
        <v>11</v>
      </c>
      <c r="M37" s="44"/>
    </row>
    <row r="38" spans="2:13" ht="30" customHeight="1" x14ac:dyDescent="0.25"/>
    <row r="39" spans="2:13" ht="30" customHeight="1" thickBot="1" x14ac:dyDescent="0.3">
      <c r="B39" s="62" t="s">
        <v>9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2:13" ht="30" customHeight="1" thickBot="1" x14ac:dyDescent="0.3">
      <c r="B40" s="40">
        <v>3</v>
      </c>
      <c r="C40" s="59" t="str">
        <f ca="1">IF(ISBLANK(INDIRECT(ADDRESS(B40*2+2,3))),"",INDIRECT(ADDRESS(B40*2+2,3)))</f>
        <v>Пименова Татьяна</v>
      </c>
      <c r="D40" s="59"/>
      <c r="E40" s="60"/>
      <c r="F40" s="41">
        <v>13</v>
      </c>
      <c r="G40" s="42">
        <v>4</v>
      </c>
      <c r="H40" s="61" t="str">
        <f ca="1">IF(ISBLANK(INDIRECT(ADDRESS(K40*2+2,3))),"",INDIRECT(ADDRESS(K40*2+2,3)))</f>
        <v>Тихомирова Ольга</v>
      </c>
      <c r="I40" s="59"/>
      <c r="J40" s="59"/>
      <c r="K40" s="40">
        <v>6</v>
      </c>
      <c r="L40" s="43" t="s">
        <v>11</v>
      </c>
      <c r="M40" s="44"/>
    </row>
    <row r="41" spans="2:13" ht="30" customHeight="1" thickBot="1" x14ac:dyDescent="0.3">
      <c r="B41" s="40">
        <v>4</v>
      </c>
      <c r="C41" s="59" t="str">
        <f ca="1">IF(ISBLANK(INDIRECT(ADDRESS(B41*2+2,3))),"",INDIRECT(ADDRESS(B41*2+2,3)))</f>
        <v>Кирдеева Надежда</v>
      </c>
      <c r="D41" s="59"/>
      <c r="E41" s="60"/>
      <c r="F41" s="41">
        <v>8</v>
      </c>
      <c r="G41" s="42">
        <v>13</v>
      </c>
      <c r="H41" s="61" t="str">
        <f ca="1">IF(ISBLANK(INDIRECT(ADDRESS(K41*2+2,3))),"",INDIRECT(ADDRESS(K41*2+2,3)))</f>
        <v>Рылова Дария</v>
      </c>
      <c r="I41" s="59"/>
      <c r="J41" s="59"/>
      <c r="K41" s="40">
        <v>2</v>
      </c>
      <c r="L41" s="43" t="s">
        <v>11</v>
      </c>
      <c r="M41" s="44"/>
    </row>
    <row r="42" spans="2:13" ht="30" customHeight="1" thickBot="1" x14ac:dyDescent="0.3">
      <c r="B42" s="40">
        <v>5</v>
      </c>
      <c r="C42" s="59" t="str">
        <f ca="1">IF(ISBLANK(INDIRECT(ADDRESS(B42*2+2,3))),"",INDIRECT(ADDRESS(B42*2+2,3)))</f>
        <v>Казанцева Татьяна</v>
      </c>
      <c r="D42" s="59"/>
      <c r="E42" s="60"/>
      <c r="F42" s="41">
        <v>5</v>
      </c>
      <c r="G42" s="42">
        <v>13</v>
      </c>
      <c r="H42" s="61" t="str">
        <f ca="1">IF(ISBLANK(INDIRECT(ADDRESS(K42*2+2,3))),"",INDIRECT(ADDRESS(K42*2+2,3)))</f>
        <v>Чекмарева Татьяна</v>
      </c>
      <c r="I42" s="59"/>
      <c r="J42" s="59"/>
      <c r="K42" s="40">
        <v>1</v>
      </c>
      <c r="L42" s="43" t="s">
        <v>11</v>
      </c>
      <c r="M42" s="44"/>
    </row>
  </sheetData>
  <mergeCells count="61">
    <mergeCell ref="B1:K1"/>
    <mergeCell ref="C3:E3"/>
    <mergeCell ref="B4:B5"/>
    <mergeCell ref="C4:E5"/>
    <mergeCell ref="L4:L5"/>
    <mergeCell ref="B19:K19"/>
    <mergeCell ref="B6:B7"/>
    <mergeCell ref="C6:E7"/>
    <mergeCell ref="B8:B9"/>
    <mergeCell ref="C8:E9"/>
    <mergeCell ref="C31:E31"/>
    <mergeCell ref="H31:J31"/>
    <mergeCell ref="C22:E22"/>
    <mergeCell ref="H22:J22"/>
    <mergeCell ref="C26:E26"/>
    <mergeCell ref="H26:J26"/>
    <mergeCell ref="C27:E27"/>
    <mergeCell ref="H27:J27"/>
    <mergeCell ref="B29:K29"/>
    <mergeCell ref="C30:E30"/>
    <mergeCell ref="H30:J30"/>
    <mergeCell ref="C25:E25"/>
    <mergeCell ref="H25:J25"/>
    <mergeCell ref="N4:N5"/>
    <mergeCell ref="L6:L7"/>
    <mergeCell ref="N6:N7"/>
    <mergeCell ref="L8:L9"/>
    <mergeCell ref="N8:N9"/>
    <mergeCell ref="N10:N11"/>
    <mergeCell ref="L12:L13"/>
    <mergeCell ref="N12:N13"/>
    <mergeCell ref="B14:B15"/>
    <mergeCell ref="C14:E15"/>
    <mergeCell ref="L14:L15"/>
    <mergeCell ref="N14:N15"/>
    <mergeCell ref="B10:B11"/>
    <mergeCell ref="C10:E11"/>
    <mergeCell ref="B12:B13"/>
    <mergeCell ref="C12:E13"/>
    <mergeCell ref="L10:L11"/>
    <mergeCell ref="C20:E20"/>
    <mergeCell ref="H20:J20"/>
    <mergeCell ref="C21:E21"/>
    <mergeCell ref="H21:J21"/>
    <mergeCell ref="B24:K24"/>
    <mergeCell ref="C32:E32"/>
    <mergeCell ref="H32:J32"/>
    <mergeCell ref="B34:K34"/>
    <mergeCell ref="C36:E36"/>
    <mergeCell ref="H36:J36"/>
    <mergeCell ref="C35:E35"/>
    <mergeCell ref="H35:J35"/>
    <mergeCell ref="C41:E41"/>
    <mergeCell ref="H41:J41"/>
    <mergeCell ref="C42:E42"/>
    <mergeCell ref="H42:J42"/>
    <mergeCell ref="C37:E37"/>
    <mergeCell ref="H37:J37"/>
    <mergeCell ref="B39:K39"/>
    <mergeCell ref="C40:E40"/>
    <mergeCell ref="H40:J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10" sqref="C10:E11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39" customWidth="1"/>
    <col min="14" max="15" width="10.28515625" customWidth="1"/>
  </cols>
  <sheetData>
    <row r="1" spans="2:13" ht="36" customHeight="1" x14ac:dyDescent="0.25">
      <c r="B1" s="92" t="s">
        <v>16</v>
      </c>
      <c r="C1" s="92"/>
      <c r="D1" s="92"/>
      <c r="E1" s="92"/>
      <c r="F1" s="92"/>
      <c r="G1" s="92"/>
      <c r="H1" s="92"/>
      <c r="I1" s="92"/>
      <c r="J1" s="92"/>
      <c r="K1" s="92"/>
      <c r="L1" t="s">
        <v>39</v>
      </c>
      <c r="M1" s="34">
        <v>46033</v>
      </c>
    </row>
    <row r="2" spans="2:13" ht="15.75" thickBot="1" x14ac:dyDescent="0.3">
      <c r="M2"/>
    </row>
    <row r="3" spans="2:13" ht="30" customHeight="1" thickBot="1" x14ac:dyDescent="0.3">
      <c r="B3" s="51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51" t="s">
        <v>1</v>
      </c>
      <c r="L3" s="1" t="s">
        <v>3</v>
      </c>
      <c r="M3" s="37" t="s">
        <v>2</v>
      </c>
    </row>
    <row r="4" spans="2:13" ht="24" customHeight="1" x14ac:dyDescent="0.25">
      <c r="B4" s="84">
        <v>1</v>
      </c>
      <c r="C4" s="112" t="s">
        <v>44</v>
      </c>
      <c r="D4" s="113"/>
      <c r="E4" s="114"/>
      <c r="F4" s="9" t="s">
        <v>7</v>
      </c>
      <c r="G4" s="5" t="str">
        <f ca="1">INDIRECT(ADDRESS(23,6))&amp;":"&amp;INDIRECT(ADDRESS(23,7))</f>
        <v>8:13</v>
      </c>
      <c r="H4" s="5" t="str">
        <f ca="1">INDIRECT(ADDRESS(26,7))&amp;":"&amp;INDIRECT(ADDRESS(26,6))</f>
        <v>5:13</v>
      </c>
      <c r="I4" s="5" t="str">
        <f ca="1">INDIRECT(ADDRESS(30,6))&amp;":"&amp;INDIRECT(ADDRESS(30,7))</f>
        <v>13:5</v>
      </c>
      <c r="J4" s="20" t="str">
        <f ca="1">INDIRECT(ADDRESS(35,7))&amp;":"&amp;INDIRECT(ADDRESS(35,6))</f>
        <v>8:13</v>
      </c>
      <c r="K4" s="91">
        <f ca="1">IF(COUNT(F5:J5)=0,"",COUNTIF(F5:J5,"&gt;0")+0.5*COUNTIF(F5:J5,0))</f>
        <v>1</v>
      </c>
      <c r="L4" s="22"/>
      <c r="M4" s="79">
        <v>5</v>
      </c>
    </row>
    <row r="5" spans="2:13" ht="24" customHeight="1" x14ac:dyDescent="0.25">
      <c r="B5" s="66"/>
      <c r="C5" s="67"/>
      <c r="D5" s="68"/>
      <c r="E5" s="69"/>
      <c r="F5" s="13" t="s">
        <v>7</v>
      </c>
      <c r="G5" s="16">
        <f ca="1">IF(LEN(INDIRECT(ADDRESS(ROW()-1, COLUMN())))=1,"",INDIRECT(ADDRESS(23,6))-INDIRECT(ADDRESS(23,7)))</f>
        <v>-5</v>
      </c>
      <c r="H5" s="16">
        <f ca="1">IF(LEN(INDIRECT(ADDRESS(ROW()-1, COLUMN())))=1,"",INDIRECT(ADDRESS(26,7))-INDIRECT(ADDRESS(26,6)))</f>
        <v>-8</v>
      </c>
      <c r="I5" s="16">
        <f ca="1">IF(LEN(INDIRECT(ADDRESS(ROW()-1, COLUMN())))=1,"",INDIRECT(ADDRESS(30,6))-INDIRECT(ADDRESS(30,7)))</f>
        <v>8</v>
      </c>
      <c r="J5" s="17">
        <f ca="1">IF(LEN(INDIRECT(ADDRESS(ROW()-1, COLUMN())))=1,"",INDIRECT(ADDRESS(35,7))-INDIRECT(ADDRESS(35,6)))</f>
        <v>-5</v>
      </c>
      <c r="K5" s="70"/>
      <c r="L5" s="16">
        <f ca="1">IF(COUNT(F5:J5)=0,"",SUM(F5:J5))</f>
        <v>-10</v>
      </c>
      <c r="M5" s="63"/>
    </row>
    <row r="6" spans="2:13" ht="24" customHeight="1" x14ac:dyDescent="0.25">
      <c r="B6" s="65">
        <v>2</v>
      </c>
      <c r="C6" s="67" t="s">
        <v>64</v>
      </c>
      <c r="D6" s="68"/>
      <c r="E6" s="69"/>
      <c r="F6" s="11" t="str">
        <f ca="1">INDIRECT(ADDRESS(23,7))&amp;":"&amp;INDIRECT(ADDRESS(23,6))</f>
        <v>13:8</v>
      </c>
      <c r="G6" s="7" t="s">
        <v>7</v>
      </c>
      <c r="H6" s="6" t="str">
        <f ca="1">INDIRECT(ADDRESS(31,6))&amp;":"&amp;INDIRECT(ADDRESS(31,7))</f>
        <v>8:13</v>
      </c>
      <c r="I6" s="6" t="str">
        <f ca="1">INDIRECT(ADDRESS(34,7))&amp;":"&amp;INDIRECT(ADDRESS(34,6))</f>
        <v>5:12</v>
      </c>
      <c r="J6" s="10" t="str">
        <f ca="1">INDIRECT(ADDRESS(18,6))&amp;":"&amp;INDIRECT(ADDRESS(18,7))</f>
        <v>13:10</v>
      </c>
      <c r="K6" s="70">
        <f ca="1">IF(COUNT(F7:J7)=0,"",COUNTIF(F7:J7,"&gt;0")+0.5*COUNTIF(F7:J7,0))</f>
        <v>2</v>
      </c>
      <c r="L6" s="16">
        <v>-2</v>
      </c>
      <c r="M6" s="63">
        <v>4</v>
      </c>
    </row>
    <row r="7" spans="2:13" ht="24" customHeight="1" x14ac:dyDescent="0.25">
      <c r="B7" s="66"/>
      <c r="C7" s="67"/>
      <c r="D7" s="68"/>
      <c r="E7" s="69"/>
      <c r="F7" s="21">
        <f ca="1">IF(LEN(INDIRECT(ADDRESS(ROW()-1, COLUMN())))=1,"",INDIRECT(ADDRESS(23,7))-INDIRECT(ADDRESS(23,6)))</f>
        <v>5</v>
      </c>
      <c r="G7" s="14" t="s">
        <v>7</v>
      </c>
      <c r="H7" s="16">
        <f ca="1">IF(LEN(INDIRECT(ADDRESS(ROW()-1, COLUMN())))=1,"",INDIRECT(ADDRESS(31,6))-INDIRECT(ADDRESS(31,7)))</f>
        <v>-5</v>
      </c>
      <c r="I7" s="16">
        <f ca="1">IF(LEN(INDIRECT(ADDRESS(ROW()-1, COLUMN())))=1,"",INDIRECT(ADDRESS(34,7))-INDIRECT(ADDRESS(34,6)))</f>
        <v>-7</v>
      </c>
      <c r="J7" s="17">
        <f ca="1">IF(LEN(INDIRECT(ADDRESS(ROW()-1, COLUMN())))=1,"",INDIRECT(ADDRESS(18,6))-INDIRECT(ADDRESS(18,7)))</f>
        <v>3</v>
      </c>
      <c r="K7" s="70"/>
      <c r="L7" s="16">
        <f ca="1">IF(COUNT(F7:J7)=0,"",SUM(F7:J7))</f>
        <v>-4</v>
      </c>
      <c r="M7" s="63"/>
    </row>
    <row r="8" spans="2:13" ht="24" customHeight="1" x14ac:dyDescent="0.25">
      <c r="B8" s="65">
        <v>3</v>
      </c>
      <c r="C8" s="88" t="s">
        <v>46</v>
      </c>
      <c r="D8" s="89"/>
      <c r="E8" s="90"/>
      <c r="F8" s="11" t="str">
        <f ca="1">INDIRECT(ADDRESS(26,6))&amp;":"&amp;INDIRECT(ADDRESS(26,7))</f>
        <v>13:5</v>
      </c>
      <c r="G8" s="6" t="str">
        <f ca="1">INDIRECT(ADDRESS(31,7))&amp;":"&amp;INDIRECT(ADDRESS(31,6))</f>
        <v>13:8</v>
      </c>
      <c r="H8" s="7" t="s">
        <v>7</v>
      </c>
      <c r="I8" s="6" t="str">
        <f ca="1">INDIRECT(ADDRESS(19,6))&amp;":"&amp;INDIRECT(ADDRESS(19,7))</f>
        <v>8:13</v>
      </c>
      <c r="J8" s="10" t="str">
        <f ca="1">INDIRECT(ADDRESS(22,7))&amp;":"&amp;INDIRECT(ADDRESS(22,6))</f>
        <v>8:13</v>
      </c>
      <c r="K8" s="70">
        <f ca="1">IF(COUNT(F9:J9)=0,"",COUNTIF(F9:J9,"&gt;0")+0.5*COUNTIF(F9:J9,0))</f>
        <v>2</v>
      </c>
      <c r="L8" s="16">
        <v>0</v>
      </c>
      <c r="M8" s="63">
        <v>3</v>
      </c>
    </row>
    <row r="9" spans="2:13" ht="24" customHeight="1" x14ac:dyDescent="0.25">
      <c r="B9" s="66"/>
      <c r="C9" s="88"/>
      <c r="D9" s="89"/>
      <c r="E9" s="90"/>
      <c r="F9" s="21">
        <f ca="1">IF(LEN(INDIRECT(ADDRESS(ROW()-1, COLUMN())))=1,"",INDIRECT(ADDRESS(26,6))-INDIRECT(ADDRESS(26,7)))</f>
        <v>8</v>
      </c>
      <c r="G9" s="16">
        <f ca="1">IF(LEN(INDIRECT(ADDRESS(ROW()-1, COLUMN())))=1,"",INDIRECT(ADDRESS(31,7))-INDIRECT(ADDRESS(31,6)))</f>
        <v>5</v>
      </c>
      <c r="H9" s="14" t="s">
        <v>7</v>
      </c>
      <c r="I9" s="16">
        <f ca="1">IF(LEN(INDIRECT(ADDRESS(ROW()-1, COLUMN())))=1,"",INDIRECT(ADDRESS(19,6))-INDIRECT(ADDRESS(19,7)))</f>
        <v>-5</v>
      </c>
      <c r="J9" s="17">
        <f ca="1">IF(LEN(INDIRECT(ADDRESS(ROW()-1, COLUMN())))=1,"",INDIRECT(ADDRESS(22,7))-INDIRECT(ADDRESS(22,6)))</f>
        <v>-5</v>
      </c>
      <c r="K9" s="70"/>
      <c r="L9" s="16">
        <f ca="1">IF(COUNT(F9:J9)=0,"",SUM(F9:J9))</f>
        <v>3</v>
      </c>
      <c r="M9" s="63"/>
    </row>
    <row r="10" spans="2:13" ht="24" customHeight="1" x14ac:dyDescent="0.25">
      <c r="B10" s="65">
        <v>4</v>
      </c>
      <c r="C10" s="76" t="s">
        <v>65</v>
      </c>
      <c r="D10" s="77"/>
      <c r="E10" s="78"/>
      <c r="F10" s="11" t="str">
        <f ca="1">INDIRECT(ADDRESS(30,7))&amp;":"&amp;INDIRECT(ADDRESS(30,6))</f>
        <v>5:13</v>
      </c>
      <c r="G10" s="6" t="str">
        <f ca="1">INDIRECT(ADDRESS(34,6))&amp;":"&amp;INDIRECT(ADDRESS(34,7))</f>
        <v>12:5</v>
      </c>
      <c r="H10" s="6" t="str">
        <f ca="1">INDIRECT(ADDRESS(19,7))&amp;":"&amp;INDIRECT(ADDRESS(19,6))</f>
        <v>13:8</v>
      </c>
      <c r="I10" s="7" t="s">
        <v>7</v>
      </c>
      <c r="J10" s="10" t="str">
        <f ca="1">INDIRECT(ADDRESS(27,6))&amp;":"&amp;INDIRECT(ADDRESS(27,7))</f>
        <v>13:9</v>
      </c>
      <c r="K10" s="70">
        <f ca="1">IF(COUNT(F11:J11)=0,"",COUNTIF(F11:J11,"&gt;0")+0.5*COUNTIF(F11:J11,0))</f>
        <v>3</v>
      </c>
      <c r="L10" s="16"/>
      <c r="M10" s="63">
        <v>1</v>
      </c>
    </row>
    <row r="11" spans="2:13" ht="24" customHeight="1" x14ac:dyDescent="0.25">
      <c r="B11" s="66"/>
      <c r="C11" s="76"/>
      <c r="D11" s="77"/>
      <c r="E11" s="78"/>
      <c r="F11" s="21">
        <f ca="1">IF(LEN(INDIRECT(ADDRESS(ROW()-1, COLUMN())))=1,"",INDIRECT(ADDRESS(30,7))-INDIRECT(ADDRESS(30,6)))</f>
        <v>-8</v>
      </c>
      <c r="G11" s="16">
        <f ca="1">IF(LEN(INDIRECT(ADDRESS(ROW()-1, COLUMN())))=1,"",INDIRECT(ADDRESS(34,6))-INDIRECT(ADDRESS(34,7)))</f>
        <v>7</v>
      </c>
      <c r="H11" s="16">
        <f ca="1">IF(LEN(INDIRECT(ADDRESS(ROW()-1, COLUMN())))=1,"",INDIRECT(ADDRESS(19,7))-INDIRECT(ADDRESS(19,6)))</f>
        <v>5</v>
      </c>
      <c r="I11" s="14" t="s">
        <v>7</v>
      </c>
      <c r="J11" s="17">
        <f ca="1">IF(LEN(INDIRECT(ADDRESS(ROW()-1, COLUMN())))=1,"",INDIRECT(ADDRESS(27,6))-INDIRECT(ADDRESS(27,7)))</f>
        <v>4</v>
      </c>
      <c r="K11" s="70"/>
      <c r="L11" s="16">
        <f ca="1">IF(COUNT(F11:J11)=0,"",SUM(F11:J11))</f>
        <v>8</v>
      </c>
      <c r="M11" s="63"/>
    </row>
    <row r="12" spans="2:13" ht="24" customHeight="1" x14ac:dyDescent="0.25">
      <c r="B12" s="65">
        <v>5</v>
      </c>
      <c r="C12" s="76" t="s">
        <v>66</v>
      </c>
      <c r="D12" s="77"/>
      <c r="E12" s="78"/>
      <c r="F12" s="11" t="str">
        <f ca="1">INDIRECT(ADDRESS(35,6))&amp;":"&amp;INDIRECT(ADDRESS(35,7))</f>
        <v>13:8</v>
      </c>
      <c r="G12" s="6" t="str">
        <f ca="1">INDIRECT(ADDRESS(18,7))&amp;":"&amp;INDIRECT(ADDRESS(18,6))</f>
        <v>10:13</v>
      </c>
      <c r="H12" s="6" t="str">
        <f ca="1">INDIRECT(ADDRESS(22,6))&amp;":"&amp;INDIRECT(ADDRESS(22,7))</f>
        <v>13:8</v>
      </c>
      <c r="I12" s="6" t="str">
        <f ca="1">INDIRECT(ADDRESS(27,7))&amp;":"&amp;INDIRECT(ADDRESS(27,6))</f>
        <v>9:13</v>
      </c>
      <c r="J12" s="12" t="s">
        <v>7</v>
      </c>
      <c r="K12" s="70">
        <f ca="1">IF(COUNT(F13:J13)=0,"",COUNTIF(F13:J13,"&gt;0")+0.5*COUNTIF(F13:J13,0))</f>
        <v>2</v>
      </c>
      <c r="L12" s="16">
        <v>2</v>
      </c>
      <c r="M12" s="63">
        <v>2</v>
      </c>
    </row>
    <row r="13" spans="2:13" ht="24" customHeight="1" thickBot="1" x14ac:dyDescent="0.3">
      <c r="B13" s="71"/>
      <c r="C13" s="109"/>
      <c r="D13" s="110"/>
      <c r="E13" s="111"/>
      <c r="F13" s="19">
        <f ca="1">IF(LEN(INDIRECT(ADDRESS(ROW()-1, COLUMN())))=1,"",INDIRECT(ADDRESS(35,6))-INDIRECT(ADDRESS(35,7)))</f>
        <v>5</v>
      </c>
      <c r="G13" s="18">
        <f ca="1">IF(LEN(INDIRECT(ADDRESS(ROW()-1, COLUMN())))=1,"",INDIRECT(ADDRESS(18,7))-INDIRECT(ADDRESS(18,6)))</f>
        <v>-3</v>
      </c>
      <c r="H13" s="18">
        <f ca="1">IF(LEN(INDIRECT(ADDRESS(ROW()-1, COLUMN())))=1,"",INDIRECT(ADDRESS(22,6))-INDIRECT(ADDRESS(22,7)))</f>
        <v>5</v>
      </c>
      <c r="I13" s="18">
        <f ca="1">IF(LEN(INDIRECT(ADDRESS(ROW()-1, COLUMN())))=1,"",INDIRECT(ADDRESS(27,7))-INDIRECT(ADDRESS(27,6)))</f>
        <v>-4</v>
      </c>
      <c r="J13" s="15" t="s">
        <v>7</v>
      </c>
      <c r="K13" s="75"/>
      <c r="L13" s="18">
        <f ca="1">IF(COUNT(F13:J13)=0,"",SUM(F13:J13))</f>
        <v>3</v>
      </c>
      <c r="M13" s="6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27" customFormat="1" ht="30" customHeight="1" thickBot="1" x14ac:dyDescent="0.4">
      <c r="A17" s="26"/>
      <c r="B17" s="62" t="s">
        <v>4</v>
      </c>
      <c r="C17" s="62"/>
      <c r="D17" s="62"/>
      <c r="E17" s="62"/>
      <c r="F17" s="62"/>
      <c r="G17" s="62"/>
      <c r="H17" s="62"/>
      <c r="I17" s="62"/>
      <c r="J17" s="62"/>
      <c r="K17" s="62"/>
      <c r="M17" s="38"/>
    </row>
    <row r="18" spans="1:13" s="27" customFormat="1" ht="30" customHeight="1" thickBot="1" x14ac:dyDescent="0.4">
      <c r="A18" s="26"/>
      <c r="B18" s="31">
        <v>2</v>
      </c>
      <c r="C18" s="105" t="str">
        <f ca="1">IF(ISBLANK(INDIRECT(ADDRESS(B18*2+2,3))),"",INDIRECT(ADDRESS(B18*2+2,3)))</f>
        <v>Домбровская Анна</v>
      </c>
      <c r="D18" s="105"/>
      <c r="E18" s="106"/>
      <c r="F18" s="28">
        <v>13</v>
      </c>
      <c r="G18" s="29">
        <v>10</v>
      </c>
      <c r="H18" s="107" t="str">
        <f ca="1">IF(ISBLANK(INDIRECT(ADDRESS(K18*2+2,3))),"",INDIRECT(ADDRESS(K18*2+2,3)))</f>
        <v>Карепова Елена</v>
      </c>
      <c r="I18" s="105"/>
      <c r="J18" s="105"/>
      <c r="K18" s="31">
        <v>5</v>
      </c>
      <c r="L18" s="30" t="s">
        <v>11</v>
      </c>
      <c r="M18" s="52"/>
    </row>
    <row r="19" spans="1:13" s="27" customFormat="1" ht="30" customHeight="1" thickBot="1" x14ac:dyDescent="0.4">
      <c r="A19" s="26"/>
      <c r="B19" s="31">
        <v>3</v>
      </c>
      <c r="C19" s="105" t="str">
        <f ca="1">IF(ISBLANK(INDIRECT(ADDRESS(B19*2+2,3))),"",INDIRECT(ADDRESS(B19*2+2,3)))</f>
        <v>Розанова Юлия</v>
      </c>
      <c r="D19" s="105"/>
      <c r="E19" s="106"/>
      <c r="F19" s="28">
        <v>8</v>
      </c>
      <c r="G19" s="29">
        <v>13</v>
      </c>
      <c r="H19" s="107" t="str">
        <f ca="1">IF(ISBLANK(INDIRECT(ADDRESS(K19*2+2,3))),"",INDIRECT(ADDRESS(K19*2+2,3)))</f>
        <v>Хе Марина</v>
      </c>
      <c r="I19" s="105"/>
      <c r="J19" s="105"/>
      <c r="K19" s="31">
        <v>4</v>
      </c>
      <c r="L19" s="30" t="s">
        <v>11</v>
      </c>
      <c r="M19" s="52"/>
    </row>
    <row r="20" spans="1:13" s="27" customFormat="1" ht="30" customHeight="1" x14ac:dyDescent="0.35">
      <c r="A20" s="26"/>
      <c r="M20" s="32"/>
    </row>
    <row r="21" spans="1:13" s="27" customFormat="1" ht="30" customHeight="1" thickBot="1" x14ac:dyDescent="0.4">
      <c r="A21" s="26"/>
      <c r="B21" s="62" t="s">
        <v>5</v>
      </c>
      <c r="C21" s="62"/>
      <c r="D21" s="62"/>
      <c r="E21" s="62"/>
      <c r="F21" s="62"/>
      <c r="G21" s="62"/>
      <c r="H21" s="62"/>
      <c r="I21" s="62"/>
      <c r="J21" s="62"/>
      <c r="K21" s="62"/>
      <c r="M21" s="32"/>
    </row>
    <row r="22" spans="1:13" s="27" customFormat="1" ht="30" customHeight="1" thickBot="1" x14ac:dyDescent="0.4">
      <c r="A22" s="26"/>
      <c r="B22" s="31">
        <v>5</v>
      </c>
      <c r="C22" s="105" t="str">
        <f ca="1">IF(ISBLANK(INDIRECT(ADDRESS(B22*2+2,3))),"",INDIRECT(ADDRESS(B22*2+2,3)))</f>
        <v>Карепова Елена</v>
      </c>
      <c r="D22" s="105"/>
      <c r="E22" s="106"/>
      <c r="F22" s="28">
        <v>13</v>
      </c>
      <c r="G22" s="29">
        <v>8</v>
      </c>
      <c r="H22" s="107" t="str">
        <f ca="1">IF(ISBLANK(INDIRECT(ADDRESS(K22*2+2,3))),"",INDIRECT(ADDRESS(K22*2+2,3)))</f>
        <v>Розанова Юлия</v>
      </c>
      <c r="I22" s="105"/>
      <c r="J22" s="105"/>
      <c r="K22" s="31">
        <v>3</v>
      </c>
      <c r="L22" s="30" t="s">
        <v>11</v>
      </c>
      <c r="M22" s="52"/>
    </row>
    <row r="23" spans="1:13" s="27" customFormat="1" ht="30" customHeight="1" thickBot="1" x14ac:dyDescent="0.4">
      <c r="A23" s="26"/>
      <c r="B23" s="31">
        <v>1</v>
      </c>
      <c r="C23" s="105" t="str">
        <f ca="1">IF(ISBLANK(INDIRECT(ADDRESS(B23*2+2,3))),"",INDIRECT(ADDRESS(B23*2+2,3)))</f>
        <v>Мирошниченко Вера</v>
      </c>
      <c r="D23" s="105"/>
      <c r="E23" s="106"/>
      <c r="F23" s="28">
        <v>8</v>
      </c>
      <c r="G23" s="29">
        <v>13</v>
      </c>
      <c r="H23" s="107" t="str">
        <f ca="1">IF(ISBLANK(INDIRECT(ADDRESS(K23*2+2,3))),"",INDIRECT(ADDRESS(K23*2+2,3)))</f>
        <v>Домбровская Анна</v>
      </c>
      <c r="I23" s="105"/>
      <c r="J23" s="105"/>
      <c r="K23" s="31">
        <v>2</v>
      </c>
      <c r="L23" s="30" t="s">
        <v>11</v>
      </c>
      <c r="M23" s="52"/>
    </row>
    <row r="24" spans="1:13" s="27" customFormat="1" ht="30" customHeight="1" x14ac:dyDescent="0.35">
      <c r="A24" s="26"/>
      <c r="M24" s="32"/>
    </row>
    <row r="25" spans="1:13" s="27" customFormat="1" ht="30" customHeight="1" thickBot="1" x14ac:dyDescent="0.4">
      <c r="A25" s="26"/>
      <c r="B25" s="62" t="s">
        <v>6</v>
      </c>
      <c r="C25" s="62"/>
      <c r="D25" s="62"/>
      <c r="E25" s="62"/>
      <c r="F25" s="62"/>
      <c r="G25" s="62"/>
      <c r="H25" s="62"/>
      <c r="I25" s="62"/>
      <c r="J25" s="62"/>
      <c r="K25" s="62"/>
      <c r="M25" s="32"/>
    </row>
    <row r="26" spans="1:13" s="27" customFormat="1" ht="30" customHeight="1" thickBot="1" x14ac:dyDescent="0.4">
      <c r="A26" s="26"/>
      <c r="B26" s="31">
        <v>3</v>
      </c>
      <c r="C26" s="105" t="str">
        <f ca="1">IF(ISBLANK(INDIRECT(ADDRESS(B26*2+2,3))),"",INDIRECT(ADDRESS(B26*2+2,3)))</f>
        <v>Розанова Юлия</v>
      </c>
      <c r="D26" s="105"/>
      <c r="E26" s="106"/>
      <c r="F26" s="28">
        <v>13</v>
      </c>
      <c r="G26" s="29">
        <v>5</v>
      </c>
      <c r="H26" s="107" t="str">
        <f ca="1">IF(ISBLANK(INDIRECT(ADDRESS(K26*2+2,3))),"",INDIRECT(ADDRESS(K26*2+2,3)))</f>
        <v>Мирошниченко Вера</v>
      </c>
      <c r="I26" s="105"/>
      <c r="J26" s="105"/>
      <c r="K26" s="31">
        <v>1</v>
      </c>
      <c r="L26" s="30" t="s">
        <v>11</v>
      </c>
      <c r="M26" s="52"/>
    </row>
    <row r="27" spans="1:13" s="27" customFormat="1" ht="30" customHeight="1" thickBot="1" x14ac:dyDescent="0.4">
      <c r="A27" s="26"/>
      <c r="B27" s="31">
        <v>4</v>
      </c>
      <c r="C27" s="105" t="str">
        <f ca="1">IF(ISBLANK(INDIRECT(ADDRESS(B27*2+2,3))),"",INDIRECT(ADDRESS(B27*2+2,3)))</f>
        <v>Хе Марина</v>
      </c>
      <c r="D27" s="105"/>
      <c r="E27" s="106"/>
      <c r="F27" s="28">
        <v>13</v>
      </c>
      <c r="G27" s="29">
        <v>9</v>
      </c>
      <c r="H27" s="107" t="str">
        <f ca="1">IF(ISBLANK(INDIRECT(ADDRESS(K27*2+2,3))),"",INDIRECT(ADDRESS(K27*2+2,3)))</f>
        <v>Карепова Елена</v>
      </c>
      <c r="I27" s="105"/>
      <c r="J27" s="105"/>
      <c r="K27" s="31">
        <v>5</v>
      </c>
      <c r="L27" s="30" t="s">
        <v>11</v>
      </c>
      <c r="M27" s="52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62" t="s">
        <v>8</v>
      </c>
      <c r="C29" s="62"/>
      <c r="D29" s="62"/>
      <c r="E29" s="62"/>
      <c r="F29" s="62"/>
      <c r="G29" s="62"/>
      <c r="H29" s="62"/>
      <c r="I29" s="62"/>
      <c r="J29" s="62"/>
      <c r="K29" s="62"/>
      <c r="M29" s="32"/>
    </row>
    <row r="30" spans="1:13" s="27" customFormat="1" ht="30" customHeight="1" thickBot="1" x14ac:dyDescent="0.4">
      <c r="A30" s="26"/>
      <c r="B30" s="31">
        <v>1</v>
      </c>
      <c r="C30" s="105" t="str">
        <f ca="1">IF(ISBLANK(INDIRECT(ADDRESS(B30*2+2,3))),"",INDIRECT(ADDRESS(B30*2+2,3)))</f>
        <v>Мирошниченко Вера</v>
      </c>
      <c r="D30" s="105"/>
      <c r="E30" s="106"/>
      <c r="F30" s="28">
        <v>13</v>
      </c>
      <c r="G30" s="29">
        <v>5</v>
      </c>
      <c r="H30" s="107" t="str">
        <f ca="1">IF(ISBLANK(INDIRECT(ADDRESS(K30*2+2,3))),"",INDIRECT(ADDRESS(K30*2+2,3)))</f>
        <v>Хе Марина</v>
      </c>
      <c r="I30" s="105"/>
      <c r="J30" s="105"/>
      <c r="K30" s="31">
        <v>4</v>
      </c>
      <c r="L30" s="30" t="s">
        <v>11</v>
      </c>
      <c r="M30" s="52"/>
    </row>
    <row r="31" spans="1:13" s="27" customFormat="1" ht="30" customHeight="1" thickBot="1" x14ac:dyDescent="0.4">
      <c r="A31" s="26"/>
      <c r="B31" s="31">
        <v>2</v>
      </c>
      <c r="C31" s="105" t="str">
        <f ca="1">IF(ISBLANK(INDIRECT(ADDRESS(B31*2+2,3))),"",INDIRECT(ADDRESS(B31*2+2,3)))</f>
        <v>Домбровская Анна</v>
      </c>
      <c r="D31" s="105"/>
      <c r="E31" s="106"/>
      <c r="F31" s="28">
        <v>8</v>
      </c>
      <c r="G31" s="29">
        <v>13</v>
      </c>
      <c r="H31" s="107" t="str">
        <f ca="1">IF(ISBLANK(INDIRECT(ADDRESS(K31*2+2,3))),"",INDIRECT(ADDRESS(K31*2+2,3)))</f>
        <v>Розанова Юлия</v>
      </c>
      <c r="I31" s="105"/>
      <c r="J31" s="105"/>
      <c r="K31" s="31">
        <v>3</v>
      </c>
      <c r="L31" s="30" t="s">
        <v>11</v>
      </c>
      <c r="M31" s="52"/>
    </row>
    <row r="32" spans="1:13" s="27" customFormat="1" ht="30" customHeight="1" x14ac:dyDescent="0.35">
      <c r="A32" s="26"/>
      <c r="M32" s="32"/>
    </row>
    <row r="33" spans="1:13" s="27" customFormat="1" ht="30" customHeight="1" thickBot="1" x14ac:dyDescent="0.4">
      <c r="A33" s="26"/>
      <c r="B33" s="62" t="s">
        <v>9</v>
      </c>
      <c r="C33" s="62"/>
      <c r="D33" s="62"/>
      <c r="E33" s="62"/>
      <c r="F33" s="62"/>
      <c r="G33" s="62"/>
      <c r="H33" s="62"/>
      <c r="I33" s="62"/>
      <c r="J33" s="62"/>
      <c r="K33" s="62"/>
      <c r="M33" s="32"/>
    </row>
    <row r="34" spans="1:13" s="27" customFormat="1" ht="30" customHeight="1" thickBot="1" x14ac:dyDescent="0.4">
      <c r="A34" s="26"/>
      <c r="B34" s="31">
        <v>4</v>
      </c>
      <c r="C34" s="105" t="str">
        <f ca="1">IF(ISBLANK(INDIRECT(ADDRESS(B34*2+2,3))),"",INDIRECT(ADDRESS(B34*2+2,3)))</f>
        <v>Хе Марина</v>
      </c>
      <c r="D34" s="105"/>
      <c r="E34" s="106"/>
      <c r="F34" s="28">
        <v>12</v>
      </c>
      <c r="G34" s="29">
        <v>5</v>
      </c>
      <c r="H34" s="107" t="str">
        <f ca="1">IF(ISBLANK(INDIRECT(ADDRESS(K34*2+2,3))),"",INDIRECT(ADDRESS(K34*2+2,3)))</f>
        <v>Домбровская Анна</v>
      </c>
      <c r="I34" s="105"/>
      <c r="J34" s="105"/>
      <c r="K34" s="31">
        <v>2</v>
      </c>
      <c r="L34" s="30" t="s">
        <v>11</v>
      </c>
      <c r="M34" s="52"/>
    </row>
    <row r="35" spans="1:13" s="27" customFormat="1" ht="30" customHeight="1" thickBot="1" x14ac:dyDescent="0.4">
      <c r="A35" s="26"/>
      <c r="B35" s="31">
        <v>5</v>
      </c>
      <c r="C35" s="105" t="str">
        <f ca="1">IF(ISBLANK(INDIRECT(ADDRESS(B35*2+2,3))),"",INDIRECT(ADDRESS(B35*2+2,3)))</f>
        <v>Карепова Елена</v>
      </c>
      <c r="D35" s="105"/>
      <c r="E35" s="106"/>
      <c r="F35" s="28">
        <v>13</v>
      </c>
      <c r="G35" s="29">
        <v>8</v>
      </c>
      <c r="H35" s="107" t="str">
        <f ca="1">IF(ISBLANK(INDIRECT(ADDRESS(K35*2+2,3))),"",INDIRECT(ADDRESS(K35*2+2,3)))</f>
        <v>Мирошниченко Вера</v>
      </c>
      <c r="I35" s="105"/>
      <c r="J35" s="105"/>
      <c r="K35" s="31">
        <v>1</v>
      </c>
      <c r="L35" s="30" t="s">
        <v>11</v>
      </c>
      <c r="M35" s="52"/>
    </row>
  </sheetData>
  <mergeCells count="47">
    <mergeCell ref="M4:M5"/>
    <mergeCell ref="B1:K1"/>
    <mergeCell ref="C3:E3"/>
    <mergeCell ref="B4:B5"/>
    <mergeCell ref="C4:E5"/>
    <mergeCell ref="K4:K5"/>
    <mergeCell ref="B6:B7"/>
    <mergeCell ref="C6:E7"/>
    <mergeCell ref="K6:K7"/>
    <mergeCell ref="M6:M7"/>
    <mergeCell ref="B8:B9"/>
    <mergeCell ref="C8:E9"/>
    <mergeCell ref="K8:K9"/>
    <mergeCell ref="M8:M9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33:K33"/>
    <mergeCell ref="C34:E34"/>
    <mergeCell ref="H34:J34"/>
    <mergeCell ref="C35:E35"/>
    <mergeCell ref="H35:J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12" sqref="C12:E13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59.25" customHeight="1" x14ac:dyDescent="0.25">
      <c r="B1" s="92" t="s">
        <v>17</v>
      </c>
      <c r="C1" s="92"/>
      <c r="D1" s="92"/>
      <c r="E1" s="92"/>
      <c r="F1" s="92"/>
      <c r="G1" s="92"/>
      <c r="H1" s="92"/>
      <c r="I1" s="92"/>
      <c r="J1" s="92"/>
      <c r="K1" s="92"/>
      <c r="L1" t="s">
        <v>13</v>
      </c>
      <c r="M1"/>
      <c r="N1" s="34">
        <v>46033</v>
      </c>
    </row>
    <row r="2" spans="2:14" ht="15.75" thickBot="1" x14ac:dyDescent="0.3">
      <c r="M2"/>
    </row>
    <row r="3" spans="2:14" ht="30" customHeight="1" thickBot="1" x14ac:dyDescent="0.3">
      <c r="B3" s="51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84">
        <v>1</v>
      </c>
      <c r="C4" s="112" t="s">
        <v>67</v>
      </c>
      <c r="D4" s="113"/>
      <c r="E4" s="114"/>
      <c r="F4" s="9" t="s">
        <v>7</v>
      </c>
      <c r="G4" s="5" t="str">
        <f ca="1">INDIRECT(ADDRESS(27,6))&amp;":"&amp;INDIRECT(ADDRESS(27,7))</f>
        <v>13:4</v>
      </c>
      <c r="H4" s="5" t="str">
        <f ca="1">INDIRECT(ADDRESS(31,7))&amp;":"&amp;INDIRECT(ADDRESS(31,6))</f>
        <v>11:12</v>
      </c>
      <c r="I4" s="5" t="str">
        <f ca="1">INDIRECT(ADDRESS(36,6))&amp;":"&amp;INDIRECT(ADDRESS(36,7))</f>
        <v>13:1</v>
      </c>
      <c r="J4" s="5" t="str">
        <f ca="1">INDIRECT(ADDRESS(42,7))&amp;":"&amp;INDIRECT(ADDRESS(42,6))</f>
        <v>10:11</v>
      </c>
      <c r="K4" s="20" t="str">
        <f ca="1">INDIRECT(ADDRESS(20,6))&amp;":"&amp;INDIRECT(ADDRESS(20,7))</f>
        <v>9:10</v>
      </c>
      <c r="L4" s="99">
        <f ca="1">IF(COUNT(F5:K5)=0,"",COUNTIF(F5:K5,"&gt;0")+0.5*COUNTIF(F5:K5,0))</f>
        <v>2</v>
      </c>
      <c r="M4" s="22"/>
      <c r="N4" s="108">
        <v>4</v>
      </c>
    </row>
    <row r="5" spans="2:14" ht="24" customHeight="1" x14ac:dyDescent="0.25">
      <c r="B5" s="66"/>
      <c r="C5" s="67"/>
      <c r="D5" s="68"/>
      <c r="E5" s="69"/>
      <c r="F5" s="13" t="s">
        <v>7</v>
      </c>
      <c r="G5" s="16">
        <f ca="1">IF(LEN(INDIRECT(ADDRESS(ROW()-1, COLUMN())))=1,"",INDIRECT(ADDRESS(27,6))-INDIRECT(ADDRESS(27,7)))</f>
        <v>9</v>
      </c>
      <c r="H5" s="16">
        <f ca="1">IF(LEN(INDIRECT(ADDRESS(ROW()-1, COLUMN())))=1,"",INDIRECT(ADDRESS(31,7))-INDIRECT(ADDRESS(31,6)))</f>
        <v>-1</v>
      </c>
      <c r="I5" s="16">
        <f ca="1">IF(LEN(INDIRECT(ADDRESS(ROW()-1, COLUMN())))=1,"",INDIRECT(ADDRESS(36,6))-INDIRECT(ADDRESS(36,7)))</f>
        <v>12</v>
      </c>
      <c r="J5" s="16">
        <f ca="1">IF(LEN(INDIRECT(ADDRESS(ROW()-1, COLUMN())))=1,"",INDIRECT(ADDRESS(42,7))-INDIRECT(ADDRESS(42,6)))</f>
        <v>-1</v>
      </c>
      <c r="K5" s="17">
        <f ca="1">IF(LEN(INDIRECT(ADDRESS(ROW()-1, COLUMN())))=1,"",INDIRECT(ADDRESS(20,6))-INDIRECT(ADDRESS(20,7)))</f>
        <v>-1</v>
      </c>
      <c r="L5" s="93"/>
      <c r="M5" s="16">
        <f ca="1">IF(COUNT(F5:K5)=0,"",SUM(F5:K5))</f>
        <v>18</v>
      </c>
      <c r="N5" s="102"/>
    </row>
    <row r="6" spans="2:14" ht="24" customHeight="1" x14ac:dyDescent="0.25">
      <c r="B6" s="65">
        <v>2</v>
      </c>
      <c r="C6" s="67" t="s">
        <v>68</v>
      </c>
      <c r="D6" s="68"/>
      <c r="E6" s="69"/>
      <c r="F6" s="11" t="str">
        <f ca="1">INDIRECT(ADDRESS(27,7))&amp;":"&amp;INDIRECT(ADDRESS(27,6))</f>
        <v>4:13</v>
      </c>
      <c r="G6" s="7" t="s">
        <v>7</v>
      </c>
      <c r="H6" s="6" t="str">
        <f ca="1">INDIRECT(ADDRESS(37,6))&amp;":"&amp;INDIRECT(ADDRESS(37,7))</f>
        <v>5:13</v>
      </c>
      <c r="I6" s="6" t="str">
        <f ca="1">INDIRECT(ADDRESS(41,7))&amp;":"&amp;INDIRECT(ADDRESS(41,6))</f>
        <v>13:12</v>
      </c>
      <c r="J6" s="6" t="str">
        <f ca="1">INDIRECT(ADDRESS(21,6))&amp;":"&amp;INDIRECT(ADDRESS(21,7))</f>
        <v>5:13</v>
      </c>
      <c r="K6" s="10" t="str">
        <f ca="1">INDIRECT(ADDRESS(30,6))&amp;":"&amp;INDIRECT(ADDRESS(30,7))</f>
        <v>13:12</v>
      </c>
      <c r="L6" s="93">
        <f ca="1">IF(COUNT(F7:K7)=0,"",COUNTIF(F7:K7,"&gt;0")+0.5*COUNTIF(F7:K7,0))</f>
        <v>2</v>
      </c>
      <c r="M6" s="16"/>
      <c r="N6" s="101">
        <v>5</v>
      </c>
    </row>
    <row r="7" spans="2:14" ht="24" customHeight="1" x14ac:dyDescent="0.25">
      <c r="B7" s="66"/>
      <c r="C7" s="67"/>
      <c r="D7" s="68"/>
      <c r="E7" s="69"/>
      <c r="F7" s="21">
        <f ca="1">IF(LEN(INDIRECT(ADDRESS(ROW()-1, COLUMN())))=1,"",INDIRECT(ADDRESS(27,7))-INDIRECT(ADDRESS(27,6)))</f>
        <v>-9</v>
      </c>
      <c r="G7" s="14" t="s">
        <v>7</v>
      </c>
      <c r="H7" s="16">
        <f ca="1">IF(LEN(INDIRECT(ADDRESS(ROW()-1, COLUMN())))=1,"",INDIRECT(ADDRESS(37,6))-INDIRECT(ADDRESS(37,7)))</f>
        <v>-8</v>
      </c>
      <c r="I7" s="16">
        <f ca="1">IF(LEN(INDIRECT(ADDRESS(ROW()-1, COLUMN())))=1,"",INDIRECT(ADDRESS(41,7))-INDIRECT(ADDRESS(41,6)))</f>
        <v>1</v>
      </c>
      <c r="J7" s="16">
        <f ca="1">IF(LEN(INDIRECT(ADDRESS(ROW()-1, COLUMN())))=1,"",INDIRECT(ADDRESS(21,6))-INDIRECT(ADDRESS(21,7)))</f>
        <v>-8</v>
      </c>
      <c r="K7" s="17">
        <f ca="1">IF(LEN(INDIRECT(ADDRESS(ROW()-1, COLUMN())))=1,"",INDIRECT(ADDRESS(30,6))-INDIRECT(ADDRESS(30,7)))</f>
        <v>1</v>
      </c>
      <c r="L7" s="93"/>
      <c r="M7" s="16">
        <f ca="1">IF(COUNT(F7:K7)=0,"",SUM(F7:K7))</f>
        <v>-23</v>
      </c>
      <c r="N7" s="102"/>
    </row>
    <row r="8" spans="2:14" ht="24" customHeight="1" x14ac:dyDescent="0.25">
      <c r="B8" s="65">
        <v>3</v>
      </c>
      <c r="C8" s="88" t="s">
        <v>69</v>
      </c>
      <c r="D8" s="89"/>
      <c r="E8" s="90"/>
      <c r="F8" s="11" t="str">
        <f ca="1">INDIRECT(ADDRESS(31,6))&amp;":"&amp;INDIRECT(ADDRESS(31,7))</f>
        <v>12:11</v>
      </c>
      <c r="G8" s="6" t="str">
        <f ca="1">INDIRECT(ADDRESS(37,7))&amp;":"&amp;INDIRECT(ADDRESS(37,6))</f>
        <v>13:5</v>
      </c>
      <c r="H8" s="7" t="s">
        <v>7</v>
      </c>
      <c r="I8" s="6" t="str">
        <f ca="1">INDIRECT(ADDRESS(22,6))&amp;":"&amp;INDIRECT(ADDRESS(22,7))</f>
        <v>13:4</v>
      </c>
      <c r="J8" s="6" t="str">
        <f ca="1">INDIRECT(ADDRESS(26,7))&amp;":"&amp;INDIRECT(ADDRESS(26,6))</f>
        <v>8:13</v>
      </c>
      <c r="K8" s="10" t="str">
        <f ca="1">INDIRECT(ADDRESS(40,6))&amp;":"&amp;INDIRECT(ADDRESS(40,7))</f>
        <v>10:11</v>
      </c>
      <c r="L8" s="93">
        <f ca="1">IF(COUNT(F9:K9)=0,"",COUNTIF(F9:K9,"&gt;0")+0.5*COUNTIF(F9:K9,0))</f>
        <v>3</v>
      </c>
      <c r="M8" s="16"/>
      <c r="N8" s="101">
        <v>3</v>
      </c>
    </row>
    <row r="9" spans="2:14" ht="24" customHeight="1" x14ac:dyDescent="0.25">
      <c r="B9" s="66"/>
      <c r="C9" s="88"/>
      <c r="D9" s="89"/>
      <c r="E9" s="90"/>
      <c r="F9" s="21">
        <f ca="1">IF(LEN(INDIRECT(ADDRESS(ROW()-1, COLUMN())))=1,"",INDIRECT(ADDRESS(31,6))-INDIRECT(ADDRESS(31,7)))</f>
        <v>1</v>
      </c>
      <c r="G9" s="16">
        <f ca="1">IF(LEN(INDIRECT(ADDRESS(ROW()-1, COLUMN())))=1,"",INDIRECT(ADDRESS(37,7))-INDIRECT(ADDRESS(37,6)))</f>
        <v>8</v>
      </c>
      <c r="H9" s="14" t="s">
        <v>7</v>
      </c>
      <c r="I9" s="16">
        <f ca="1">IF(LEN(INDIRECT(ADDRESS(ROW()-1, COLUMN())))=1,"",INDIRECT(ADDRESS(22,6))-INDIRECT(ADDRESS(22,7)))</f>
        <v>9</v>
      </c>
      <c r="J9" s="16">
        <f ca="1">IF(LEN(INDIRECT(ADDRESS(ROW()-1, COLUMN())))=1,"",INDIRECT(ADDRESS(26,7))-INDIRECT(ADDRESS(26,6)))</f>
        <v>-5</v>
      </c>
      <c r="K9" s="17">
        <f ca="1">IF(LEN(INDIRECT(ADDRESS(ROW()-1, COLUMN())))=1,"",INDIRECT(ADDRESS(40,6))-INDIRECT(ADDRESS(40,7)))</f>
        <v>-1</v>
      </c>
      <c r="L9" s="93"/>
      <c r="M9" s="16">
        <f ca="1">IF(COUNT(F9:K9)=0,"",SUM(F9:K9))</f>
        <v>12</v>
      </c>
      <c r="N9" s="102"/>
    </row>
    <row r="10" spans="2:14" ht="24" customHeight="1" x14ac:dyDescent="0.25">
      <c r="B10" s="65">
        <v>4</v>
      </c>
      <c r="C10" s="67" t="s">
        <v>70</v>
      </c>
      <c r="D10" s="68"/>
      <c r="E10" s="69"/>
      <c r="F10" s="11" t="str">
        <f ca="1">INDIRECT(ADDRESS(36,7))&amp;":"&amp;INDIRECT(ADDRESS(36,6))</f>
        <v>1:13</v>
      </c>
      <c r="G10" s="6" t="str">
        <f ca="1">INDIRECT(ADDRESS(41,6))&amp;":"&amp;INDIRECT(ADDRESS(41,7))</f>
        <v>12:13</v>
      </c>
      <c r="H10" s="6" t="str">
        <f ca="1">INDIRECT(ADDRESS(22,7))&amp;":"&amp;INDIRECT(ADDRESS(22,6))</f>
        <v>4:13</v>
      </c>
      <c r="I10" s="7" t="s">
        <v>7</v>
      </c>
      <c r="J10" s="6" t="str">
        <f ca="1">INDIRECT(ADDRESS(32,6))&amp;":"&amp;INDIRECT(ADDRESS(32,7))</f>
        <v>11:13</v>
      </c>
      <c r="K10" s="10" t="str">
        <f ca="1">INDIRECT(ADDRESS(25,7))&amp;":"&amp;INDIRECT(ADDRESS(25,6))</f>
        <v>11:13</v>
      </c>
      <c r="L10" s="93">
        <f ca="1">IF(COUNT(F11:K11)=0,"",COUNTIF(F11:K11,"&gt;0")+0.5*COUNTIF(F11:K11,0))</f>
        <v>0</v>
      </c>
      <c r="M10" s="16"/>
      <c r="N10" s="101">
        <v>6</v>
      </c>
    </row>
    <row r="11" spans="2:14" ht="24" customHeight="1" x14ac:dyDescent="0.25">
      <c r="B11" s="66"/>
      <c r="C11" s="67"/>
      <c r="D11" s="68"/>
      <c r="E11" s="69"/>
      <c r="F11" s="21">
        <f ca="1">IF(LEN(INDIRECT(ADDRESS(ROW()-1, COLUMN())))=1,"",INDIRECT(ADDRESS(36,7))-INDIRECT(ADDRESS(36,6)))</f>
        <v>-12</v>
      </c>
      <c r="G11" s="16">
        <f ca="1">IF(LEN(INDIRECT(ADDRESS(ROW()-1, COLUMN())))=1,"",INDIRECT(ADDRESS(41,6))-INDIRECT(ADDRESS(41,7)))</f>
        <v>-1</v>
      </c>
      <c r="H11" s="16">
        <f ca="1">IF(LEN(INDIRECT(ADDRESS(ROW()-1, COLUMN())))=1,"",INDIRECT(ADDRESS(22,7))-INDIRECT(ADDRESS(22,6)))</f>
        <v>-9</v>
      </c>
      <c r="I11" s="14" t="s">
        <v>7</v>
      </c>
      <c r="J11" s="16">
        <f ca="1">IF(LEN(INDIRECT(ADDRESS(ROW()-1, COLUMN())))=1,"",INDIRECT(ADDRESS(32,6))-INDIRECT(ADDRESS(32,7)))</f>
        <v>-2</v>
      </c>
      <c r="K11" s="17">
        <f ca="1">IF(LEN(INDIRECT(ADDRESS(ROW()-1, COLUMN())))=1,"",INDIRECT(ADDRESS(25,7))-INDIRECT(ADDRESS(25,6)))</f>
        <v>-2</v>
      </c>
      <c r="L11" s="93"/>
      <c r="M11" s="16">
        <f ca="1">IF(COUNT(F11:K11)=0,"",SUM(F11:K11))</f>
        <v>-26</v>
      </c>
      <c r="N11" s="102"/>
    </row>
    <row r="12" spans="2:14" ht="24" customHeight="1" x14ac:dyDescent="0.25">
      <c r="B12" s="65">
        <v>5</v>
      </c>
      <c r="C12" s="76" t="s">
        <v>71</v>
      </c>
      <c r="D12" s="77"/>
      <c r="E12" s="78"/>
      <c r="F12" s="11" t="str">
        <f ca="1">INDIRECT(ADDRESS(42,6))&amp;":"&amp;INDIRECT(ADDRESS(42,7))</f>
        <v>11:10</v>
      </c>
      <c r="G12" s="6" t="str">
        <f ca="1">INDIRECT(ADDRESS(21,7))&amp;":"&amp;INDIRECT(ADDRESS(21,6))</f>
        <v>13:5</v>
      </c>
      <c r="H12" s="6" t="str">
        <f ca="1">INDIRECT(ADDRESS(26,6))&amp;":"&amp;INDIRECT(ADDRESS(26,7))</f>
        <v>13:8</v>
      </c>
      <c r="I12" s="6" t="str">
        <f ca="1">INDIRECT(ADDRESS(32,7))&amp;":"&amp;INDIRECT(ADDRESS(32,6))</f>
        <v>13:11</v>
      </c>
      <c r="J12" s="7" t="s">
        <v>7</v>
      </c>
      <c r="K12" s="10" t="str">
        <f ca="1">INDIRECT(ADDRESS(35,7))&amp;":"&amp;INDIRECT(ADDRESS(35,6))</f>
        <v>7:13</v>
      </c>
      <c r="L12" s="93">
        <f ca="1">IF(COUNT(F13:K13)=0,"",COUNTIF(F13:K13,"&gt;0")+0.5*COUNTIF(F13:K13,0))</f>
        <v>4</v>
      </c>
      <c r="M12" s="16"/>
      <c r="N12" s="101">
        <v>2</v>
      </c>
    </row>
    <row r="13" spans="2:14" ht="24" customHeight="1" x14ac:dyDescent="0.25">
      <c r="B13" s="66"/>
      <c r="C13" s="76"/>
      <c r="D13" s="77"/>
      <c r="E13" s="78"/>
      <c r="F13" s="21">
        <f ca="1">IF(LEN(INDIRECT(ADDRESS(ROW()-1, COLUMN())))=1,"",INDIRECT(ADDRESS(42,6))-INDIRECT(ADDRESS(42,7)))</f>
        <v>1</v>
      </c>
      <c r="G13" s="16">
        <f ca="1">IF(LEN(INDIRECT(ADDRESS(ROW()-1, COLUMN())))=1,"",INDIRECT(ADDRESS(21,7))-INDIRECT(ADDRESS(21,6)))</f>
        <v>8</v>
      </c>
      <c r="H13" s="16">
        <f ca="1">IF(LEN(INDIRECT(ADDRESS(ROW()-1, COLUMN())))=1,"",INDIRECT(ADDRESS(26,6))-INDIRECT(ADDRESS(26,7)))</f>
        <v>5</v>
      </c>
      <c r="I13" s="16">
        <f ca="1">IF(LEN(INDIRECT(ADDRESS(ROW()-1, COLUMN())))=1,"",INDIRECT(ADDRESS(32,7))-INDIRECT(ADDRESS(32,6)))</f>
        <v>2</v>
      </c>
      <c r="J13" s="14" t="s">
        <v>7</v>
      </c>
      <c r="K13" s="17">
        <f ca="1">IF(LEN(INDIRECT(ADDRESS(ROW()-1, COLUMN())))=1,"",INDIRECT(ADDRESS(35,7))-INDIRECT(ADDRESS(35,6)))</f>
        <v>-6</v>
      </c>
      <c r="L13" s="93"/>
      <c r="M13" s="16">
        <f ca="1">IF(COUNT(F13:K13)=0,"",SUM(F13:K13))</f>
        <v>10</v>
      </c>
      <c r="N13" s="102"/>
    </row>
    <row r="14" spans="2:14" ht="24" customHeight="1" x14ac:dyDescent="0.25">
      <c r="B14" s="65">
        <v>6</v>
      </c>
      <c r="C14" s="76" t="s">
        <v>72</v>
      </c>
      <c r="D14" s="77"/>
      <c r="E14" s="78"/>
      <c r="F14" s="11" t="str">
        <f ca="1">INDIRECT(ADDRESS(20,7))&amp;":"&amp;INDIRECT(ADDRESS(20,6))</f>
        <v>10:9</v>
      </c>
      <c r="G14" s="6" t="str">
        <f ca="1">INDIRECT(ADDRESS(30,7))&amp;":"&amp;INDIRECT(ADDRESS(30,6))</f>
        <v>12:13</v>
      </c>
      <c r="H14" s="6" t="str">
        <f ca="1">INDIRECT(ADDRESS(40,7))&amp;":"&amp;INDIRECT(ADDRESS(40,6))</f>
        <v>11:10</v>
      </c>
      <c r="I14" s="6" t="str">
        <f ca="1">INDIRECT(ADDRESS(25,6))&amp;":"&amp;INDIRECT(ADDRESS(25,7))</f>
        <v>13:11</v>
      </c>
      <c r="J14" s="6" t="str">
        <f ca="1">INDIRECT(ADDRESS(35,6))&amp;":"&amp;INDIRECT(ADDRESS(35,7))</f>
        <v>13:7</v>
      </c>
      <c r="K14" s="12" t="s">
        <v>7</v>
      </c>
      <c r="L14" s="93">
        <f ca="1">IF(COUNT(F15:K15)=0,"",COUNTIF(F15:K15,"&gt;0")+0.5*COUNTIF(F15:K15,0))</f>
        <v>4</v>
      </c>
      <c r="M14" s="16"/>
      <c r="N14" s="101">
        <v>1</v>
      </c>
    </row>
    <row r="15" spans="2:14" ht="24" customHeight="1" thickBot="1" x14ac:dyDescent="0.3">
      <c r="B15" s="71"/>
      <c r="C15" s="109"/>
      <c r="D15" s="110"/>
      <c r="E15" s="111"/>
      <c r="F15" s="19">
        <f ca="1">IF(LEN(INDIRECT(ADDRESS(ROW()-1, COLUMN())))=1,"",INDIRECT(ADDRESS(20,7))-INDIRECT(ADDRESS(20,6)))</f>
        <v>1</v>
      </c>
      <c r="G15" s="18">
        <f ca="1">IF(LEN(INDIRECT(ADDRESS(ROW()-1, COLUMN())))=1,"",INDIRECT(ADDRESS(30,7))-INDIRECT(ADDRESS(30,6)))</f>
        <v>-1</v>
      </c>
      <c r="H15" s="18">
        <f ca="1">IF(LEN(INDIRECT(ADDRESS(ROW()-1, COLUMN())))=1,"",INDIRECT(ADDRESS(40,7))-INDIRECT(ADDRESS(40,6)))</f>
        <v>1</v>
      </c>
      <c r="I15" s="18">
        <f ca="1">IF(LEN(INDIRECT(ADDRESS(ROW()-1, COLUMN())))=1,"",INDIRECT(ADDRESS(25,6))-INDIRECT(ADDRESS(25,7)))</f>
        <v>2</v>
      </c>
      <c r="J15" s="18">
        <f ca="1">IF(LEN(INDIRECT(ADDRESS(ROW()-1, COLUMN())))=1,"",INDIRECT(ADDRESS(35,6))-INDIRECT(ADDRESS(35,7)))</f>
        <v>6</v>
      </c>
      <c r="K15" s="15" t="s">
        <v>7</v>
      </c>
      <c r="L15" s="103"/>
      <c r="M15" s="18">
        <f ca="1">IF(COUNT(F15:K15)=0,"",SUM(F15:K15))</f>
        <v>9</v>
      </c>
      <c r="N15" s="104"/>
    </row>
    <row r="16" spans="2:14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62" t="s">
        <v>4</v>
      </c>
      <c r="C19" s="62"/>
      <c r="D19" s="62"/>
      <c r="E19" s="62"/>
      <c r="F19" s="62"/>
      <c r="G19" s="62"/>
      <c r="H19" s="62"/>
      <c r="I19" s="62"/>
      <c r="J19" s="62"/>
      <c r="K19" s="62"/>
      <c r="M19"/>
    </row>
    <row r="20" spans="2:13" ht="30" customHeight="1" thickBot="1" x14ac:dyDescent="0.3">
      <c r="B20" s="40">
        <v>1</v>
      </c>
      <c r="C20" s="59" t="str">
        <f ca="1">IF(ISBLANK(INDIRECT(ADDRESS(B20*2+2,3))),"",INDIRECT(ADDRESS(B20*2+2,3)))</f>
        <v>Багаутдинова Гульназ</v>
      </c>
      <c r="D20" s="59"/>
      <c r="E20" s="60"/>
      <c r="F20" s="41">
        <v>9</v>
      </c>
      <c r="G20" s="42">
        <v>10</v>
      </c>
      <c r="H20" s="61" t="str">
        <f ca="1">IF(ISBLANK(INDIRECT(ADDRESS(K20*2+2,3))),"",INDIRECT(ADDRESS(K20*2+2,3)))</f>
        <v>Таратина Елена</v>
      </c>
      <c r="I20" s="59"/>
      <c r="J20" s="59"/>
      <c r="K20" s="40">
        <v>6</v>
      </c>
      <c r="L20" s="43" t="s">
        <v>11</v>
      </c>
      <c r="M20" s="44"/>
    </row>
    <row r="21" spans="2:13" ht="30" customHeight="1" thickBot="1" x14ac:dyDescent="0.3">
      <c r="B21" s="40">
        <v>2</v>
      </c>
      <c r="C21" s="59" t="str">
        <f ca="1">IF(ISBLANK(INDIRECT(ADDRESS(B21*2+2,3))),"",INDIRECT(ADDRESS(B21*2+2,3)))</f>
        <v>Реброва Роксана</v>
      </c>
      <c r="D21" s="59"/>
      <c r="E21" s="60"/>
      <c r="F21" s="41">
        <v>5</v>
      </c>
      <c r="G21" s="42">
        <v>13</v>
      </c>
      <c r="H21" s="61" t="str">
        <f ca="1">IF(ISBLANK(INDIRECT(ADDRESS(K21*2+2,3))),"",INDIRECT(ADDRESS(K21*2+2,3)))</f>
        <v>Мишарина Светлана</v>
      </c>
      <c r="I21" s="59"/>
      <c r="J21" s="59"/>
      <c r="K21" s="40">
        <v>5</v>
      </c>
      <c r="L21" s="43" t="s">
        <v>11</v>
      </c>
      <c r="M21" s="44"/>
    </row>
    <row r="22" spans="2:13" ht="30" customHeight="1" thickBot="1" x14ac:dyDescent="0.3">
      <c r="B22" s="40">
        <v>3</v>
      </c>
      <c r="C22" s="59" t="str">
        <f ca="1">IF(ISBLANK(INDIRECT(ADDRESS(B22*2+2,3))),"",INDIRECT(ADDRESS(B22*2+2,3)))</f>
        <v>Кондратова Нина</v>
      </c>
      <c r="D22" s="59"/>
      <c r="E22" s="60"/>
      <c r="F22" s="41">
        <v>13</v>
      </c>
      <c r="G22" s="42">
        <v>4</v>
      </c>
      <c r="H22" s="61" t="str">
        <f ca="1">IF(ISBLANK(INDIRECT(ADDRESS(K22*2+2,3))),"",INDIRECT(ADDRESS(K22*2+2,3)))</f>
        <v>Иванова Яна</v>
      </c>
      <c r="I22" s="59"/>
      <c r="J22" s="59"/>
      <c r="K22" s="40">
        <v>4</v>
      </c>
      <c r="L22" s="43" t="s">
        <v>11</v>
      </c>
      <c r="M22" s="44"/>
    </row>
    <row r="23" spans="2:13" ht="30" customHeight="1" x14ac:dyDescent="0.25"/>
    <row r="24" spans="2:13" ht="30" customHeight="1" thickBot="1" x14ac:dyDescent="0.3">
      <c r="B24" s="62" t="s">
        <v>5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2:13" ht="30" customHeight="1" thickBot="1" x14ac:dyDescent="0.3">
      <c r="B25" s="40">
        <v>6</v>
      </c>
      <c r="C25" s="59" t="str">
        <f ca="1">IF(ISBLANK(INDIRECT(ADDRESS(B25*2+2,3))),"",INDIRECT(ADDRESS(B25*2+2,3)))</f>
        <v>Таратина Елена</v>
      </c>
      <c r="D25" s="59"/>
      <c r="E25" s="60"/>
      <c r="F25" s="41">
        <v>13</v>
      </c>
      <c r="G25" s="42">
        <v>11</v>
      </c>
      <c r="H25" s="61" t="str">
        <f ca="1">IF(ISBLANK(INDIRECT(ADDRESS(K25*2+2,3))),"",INDIRECT(ADDRESS(K25*2+2,3)))</f>
        <v>Иванова Яна</v>
      </c>
      <c r="I25" s="59"/>
      <c r="J25" s="59"/>
      <c r="K25" s="40">
        <v>4</v>
      </c>
      <c r="L25" s="43" t="s">
        <v>11</v>
      </c>
      <c r="M25" s="44"/>
    </row>
    <row r="26" spans="2:13" ht="30" customHeight="1" thickBot="1" x14ac:dyDescent="0.3">
      <c r="B26" s="40">
        <v>5</v>
      </c>
      <c r="C26" s="59" t="str">
        <f ca="1">IF(ISBLANK(INDIRECT(ADDRESS(B26*2+2,3))),"",INDIRECT(ADDRESS(B26*2+2,3)))</f>
        <v>Мишарина Светлана</v>
      </c>
      <c r="D26" s="59"/>
      <c r="E26" s="60"/>
      <c r="F26" s="41">
        <v>13</v>
      </c>
      <c r="G26" s="42">
        <v>8</v>
      </c>
      <c r="H26" s="61" t="str">
        <f ca="1">IF(ISBLANK(INDIRECT(ADDRESS(K26*2+2,3))),"",INDIRECT(ADDRESS(K26*2+2,3)))</f>
        <v>Кондратова Нина</v>
      </c>
      <c r="I26" s="59"/>
      <c r="J26" s="59"/>
      <c r="K26" s="40">
        <v>3</v>
      </c>
      <c r="L26" s="43" t="s">
        <v>11</v>
      </c>
      <c r="M26" s="44"/>
    </row>
    <row r="27" spans="2:13" ht="30" customHeight="1" thickBot="1" x14ac:dyDescent="0.3">
      <c r="B27" s="40">
        <v>1</v>
      </c>
      <c r="C27" s="59" t="str">
        <f ca="1">IF(ISBLANK(INDIRECT(ADDRESS(B27*2+2,3))),"",INDIRECT(ADDRESS(B27*2+2,3)))</f>
        <v>Багаутдинова Гульназ</v>
      </c>
      <c r="D27" s="59"/>
      <c r="E27" s="60"/>
      <c r="F27" s="41">
        <v>13</v>
      </c>
      <c r="G27" s="42">
        <v>4</v>
      </c>
      <c r="H27" s="61" t="str">
        <f ca="1">IF(ISBLANK(INDIRECT(ADDRESS(K27*2+2,3))),"",INDIRECT(ADDRESS(K27*2+2,3)))</f>
        <v>Реброва Роксана</v>
      </c>
      <c r="I27" s="59"/>
      <c r="J27" s="59"/>
      <c r="K27" s="40">
        <v>2</v>
      </c>
      <c r="L27" s="43" t="s">
        <v>11</v>
      </c>
      <c r="M27" s="44"/>
    </row>
    <row r="28" spans="2:13" ht="30" customHeight="1" x14ac:dyDescent="0.25"/>
    <row r="29" spans="2:13" ht="30" customHeight="1" thickBot="1" x14ac:dyDescent="0.3"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2:13" ht="30" customHeight="1" thickBot="1" x14ac:dyDescent="0.3">
      <c r="B30" s="40">
        <v>2</v>
      </c>
      <c r="C30" s="59" t="str">
        <f ca="1">IF(ISBLANK(INDIRECT(ADDRESS(B30*2+2,3))),"",INDIRECT(ADDRESS(B30*2+2,3)))</f>
        <v>Реброва Роксана</v>
      </c>
      <c r="D30" s="59"/>
      <c r="E30" s="60"/>
      <c r="F30" s="41">
        <v>13</v>
      </c>
      <c r="G30" s="42">
        <v>12</v>
      </c>
      <c r="H30" s="61" t="str">
        <f ca="1">IF(ISBLANK(INDIRECT(ADDRESS(K30*2+2,3))),"",INDIRECT(ADDRESS(K30*2+2,3)))</f>
        <v>Таратина Елена</v>
      </c>
      <c r="I30" s="59"/>
      <c r="J30" s="59"/>
      <c r="K30" s="40">
        <v>6</v>
      </c>
      <c r="L30" s="43" t="s">
        <v>11</v>
      </c>
      <c r="M30" s="44"/>
    </row>
    <row r="31" spans="2:13" ht="30" customHeight="1" thickBot="1" x14ac:dyDescent="0.3">
      <c r="B31" s="40">
        <v>3</v>
      </c>
      <c r="C31" s="59" t="str">
        <f ca="1">IF(ISBLANK(INDIRECT(ADDRESS(B31*2+2,3))),"",INDIRECT(ADDRESS(B31*2+2,3)))</f>
        <v>Кондратова Нина</v>
      </c>
      <c r="D31" s="59"/>
      <c r="E31" s="60"/>
      <c r="F31" s="41">
        <v>12</v>
      </c>
      <c r="G31" s="42">
        <v>11</v>
      </c>
      <c r="H31" s="61" t="str">
        <f ca="1">IF(ISBLANK(INDIRECT(ADDRESS(K31*2+2,3))),"",INDIRECT(ADDRESS(K31*2+2,3)))</f>
        <v>Багаутдинова Гульназ</v>
      </c>
      <c r="I31" s="59"/>
      <c r="J31" s="59"/>
      <c r="K31" s="40">
        <v>1</v>
      </c>
      <c r="L31" s="43" t="s">
        <v>11</v>
      </c>
      <c r="M31" s="44"/>
    </row>
    <row r="32" spans="2:13" ht="30" customHeight="1" thickBot="1" x14ac:dyDescent="0.3">
      <c r="B32" s="40">
        <v>4</v>
      </c>
      <c r="C32" s="59" t="str">
        <f ca="1">IF(ISBLANK(INDIRECT(ADDRESS(B32*2+2,3))),"",INDIRECT(ADDRESS(B32*2+2,3)))</f>
        <v>Иванова Яна</v>
      </c>
      <c r="D32" s="59"/>
      <c r="E32" s="60"/>
      <c r="F32" s="41">
        <v>11</v>
      </c>
      <c r="G32" s="42">
        <v>13</v>
      </c>
      <c r="H32" s="61" t="str">
        <f ca="1">IF(ISBLANK(INDIRECT(ADDRESS(K32*2+2,3))),"",INDIRECT(ADDRESS(K32*2+2,3)))</f>
        <v>Мишарина Светлана</v>
      </c>
      <c r="I32" s="59"/>
      <c r="J32" s="59"/>
      <c r="K32" s="40">
        <v>5</v>
      </c>
      <c r="L32" s="43" t="s">
        <v>11</v>
      </c>
      <c r="M32" s="44"/>
    </row>
    <row r="33" spans="2:13" ht="30" customHeight="1" x14ac:dyDescent="0.25"/>
    <row r="34" spans="2:13" ht="30" customHeight="1" thickBot="1" x14ac:dyDescent="0.3">
      <c r="B34" s="62" t="s">
        <v>8</v>
      </c>
      <c r="C34" s="62"/>
      <c r="D34" s="62"/>
      <c r="E34" s="62"/>
      <c r="F34" s="62"/>
      <c r="G34" s="62"/>
      <c r="H34" s="62"/>
      <c r="I34" s="62"/>
      <c r="J34" s="62"/>
      <c r="K34" s="62"/>
    </row>
    <row r="35" spans="2:13" ht="30" customHeight="1" thickBot="1" x14ac:dyDescent="0.3">
      <c r="B35" s="40">
        <v>6</v>
      </c>
      <c r="C35" s="59" t="str">
        <f ca="1">IF(ISBLANK(INDIRECT(ADDRESS(B35*2+2,3))),"",INDIRECT(ADDRESS(B35*2+2,3)))</f>
        <v>Таратина Елена</v>
      </c>
      <c r="D35" s="59"/>
      <c r="E35" s="60"/>
      <c r="F35" s="41">
        <v>13</v>
      </c>
      <c r="G35" s="42">
        <v>7</v>
      </c>
      <c r="H35" s="61" t="str">
        <f ca="1">IF(ISBLANK(INDIRECT(ADDRESS(K35*2+2,3))),"",INDIRECT(ADDRESS(K35*2+2,3)))</f>
        <v>Мишарина Светлана</v>
      </c>
      <c r="I35" s="59"/>
      <c r="J35" s="59"/>
      <c r="K35" s="40">
        <v>5</v>
      </c>
      <c r="L35" s="43" t="s">
        <v>11</v>
      </c>
      <c r="M35" s="44"/>
    </row>
    <row r="36" spans="2:13" ht="30" customHeight="1" thickBot="1" x14ac:dyDescent="0.3">
      <c r="B36" s="40">
        <v>1</v>
      </c>
      <c r="C36" s="59" t="str">
        <f ca="1">IF(ISBLANK(INDIRECT(ADDRESS(B36*2+2,3))),"",INDIRECT(ADDRESS(B36*2+2,3)))</f>
        <v>Багаутдинова Гульназ</v>
      </c>
      <c r="D36" s="59"/>
      <c r="E36" s="60"/>
      <c r="F36" s="41">
        <v>13</v>
      </c>
      <c r="G36" s="42">
        <v>1</v>
      </c>
      <c r="H36" s="61" t="str">
        <f ca="1">IF(ISBLANK(INDIRECT(ADDRESS(K36*2+2,3))),"",INDIRECT(ADDRESS(K36*2+2,3)))</f>
        <v>Иванова Яна</v>
      </c>
      <c r="I36" s="59"/>
      <c r="J36" s="59"/>
      <c r="K36" s="40">
        <v>4</v>
      </c>
      <c r="L36" s="43" t="s">
        <v>11</v>
      </c>
      <c r="M36" s="44"/>
    </row>
    <row r="37" spans="2:13" ht="30" customHeight="1" thickBot="1" x14ac:dyDescent="0.3">
      <c r="B37" s="40">
        <v>2</v>
      </c>
      <c r="C37" s="59" t="str">
        <f ca="1">IF(ISBLANK(INDIRECT(ADDRESS(B37*2+2,3))),"",INDIRECT(ADDRESS(B37*2+2,3)))</f>
        <v>Реброва Роксана</v>
      </c>
      <c r="D37" s="59"/>
      <c r="E37" s="60"/>
      <c r="F37" s="41">
        <v>5</v>
      </c>
      <c r="G37" s="42">
        <v>13</v>
      </c>
      <c r="H37" s="61" t="str">
        <f ca="1">IF(ISBLANK(INDIRECT(ADDRESS(K37*2+2,3))),"",INDIRECT(ADDRESS(K37*2+2,3)))</f>
        <v>Кондратова Нина</v>
      </c>
      <c r="I37" s="59"/>
      <c r="J37" s="59"/>
      <c r="K37" s="40">
        <v>3</v>
      </c>
      <c r="L37" s="43" t="s">
        <v>11</v>
      </c>
      <c r="M37" s="44"/>
    </row>
    <row r="38" spans="2:13" ht="30" customHeight="1" x14ac:dyDescent="0.25"/>
    <row r="39" spans="2:13" ht="30" customHeight="1" thickBot="1" x14ac:dyDescent="0.3">
      <c r="B39" s="62" t="s">
        <v>9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2:13" ht="30" customHeight="1" thickBot="1" x14ac:dyDescent="0.3">
      <c r="B40" s="40">
        <v>3</v>
      </c>
      <c r="C40" s="59" t="str">
        <f ca="1">IF(ISBLANK(INDIRECT(ADDRESS(B40*2+2,3))),"",INDIRECT(ADDRESS(B40*2+2,3)))</f>
        <v>Кондратова Нина</v>
      </c>
      <c r="D40" s="59"/>
      <c r="E40" s="60"/>
      <c r="F40" s="41">
        <v>10</v>
      </c>
      <c r="G40" s="42">
        <v>11</v>
      </c>
      <c r="H40" s="61" t="str">
        <f ca="1">IF(ISBLANK(INDIRECT(ADDRESS(K40*2+2,3))),"",INDIRECT(ADDRESS(K40*2+2,3)))</f>
        <v>Таратина Елена</v>
      </c>
      <c r="I40" s="59"/>
      <c r="J40" s="59"/>
      <c r="K40" s="40">
        <v>6</v>
      </c>
      <c r="L40" s="43" t="s">
        <v>11</v>
      </c>
      <c r="M40" s="44"/>
    </row>
    <row r="41" spans="2:13" ht="30" customHeight="1" thickBot="1" x14ac:dyDescent="0.3">
      <c r="B41" s="40">
        <v>4</v>
      </c>
      <c r="C41" s="59" t="str">
        <f ca="1">IF(ISBLANK(INDIRECT(ADDRESS(B41*2+2,3))),"",INDIRECT(ADDRESS(B41*2+2,3)))</f>
        <v>Иванова Яна</v>
      </c>
      <c r="D41" s="59"/>
      <c r="E41" s="60"/>
      <c r="F41" s="41">
        <v>12</v>
      </c>
      <c r="G41" s="42">
        <v>13</v>
      </c>
      <c r="H41" s="61" t="str">
        <f ca="1">IF(ISBLANK(INDIRECT(ADDRESS(K41*2+2,3))),"",INDIRECT(ADDRESS(K41*2+2,3)))</f>
        <v>Реброва Роксана</v>
      </c>
      <c r="I41" s="59"/>
      <c r="J41" s="59"/>
      <c r="K41" s="40">
        <v>2</v>
      </c>
      <c r="L41" s="43" t="s">
        <v>11</v>
      </c>
      <c r="M41" s="44"/>
    </row>
    <row r="42" spans="2:13" ht="30" customHeight="1" thickBot="1" x14ac:dyDescent="0.3">
      <c r="B42" s="40">
        <v>5</v>
      </c>
      <c r="C42" s="59" t="str">
        <f ca="1">IF(ISBLANK(INDIRECT(ADDRESS(B42*2+2,3))),"",INDIRECT(ADDRESS(B42*2+2,3)))</f>
        <v>Мишарина Светлана</v>
      </c>
      <c r="D42" s="59"/>
      <c r="E42" s="60"/>
      <c r="F42" s="41">
        <v>11</v>
      </c>
      <c r="G42" s="42">
        <v>10</v>
      </c>
      <c r="H42" s="61" t="str">
        <f ca="1">IF(ISBLANK(INDIRECT(ADDRESS(K42*2+2,3))),"",INDIRECT(ADDRESS(K42*2+2,3)))</f>
        <v>Багаутдинова Гульназ</v>
      </c>
      <c r="I42" s="59"/>
      <c r="J42" s="59"/>
      <c r="K42" s="40">
        <v>1</v>
      </c>
      <c r="L42" s="43" t="s">
        <v>11</v>
      </c>
      <c r="M42" s="44"/>
    </row>
  </sheetData>
  <mergeCells count="61">
    <mergeCell ref="B1:K1"/>
    <mergeCell ref="C3:E3"/>
    <mergeCell ref="B4:B5"/>
    <mergeCell ref="C4:E5"/>
    <mergeCell ref="L4:L5"/>
    <mergeCell ref="B19:K19"/>
    <mergeCell ref="B6:B7"/>
    <mergeCell ref="C6:E7"/>
    <mergeCell ref="B8:B9"/>
    <mergeCell ref="C8:E9"/>
    <mergeCell ref="C31:E31"/>
    <mergeCell ref="H31:J31"/>
    <mergeCell ref="C22:E22"/>
    <mergeCell ref="H22:J22"/>
    <mergeCell ref="C26:E26"/>
    <mergeCell ref="H26:J26"/>
    <mergeCell ref="C27:E27"/>
    <mergeCell ref="H27:J27"/>
    <mergeCell ref="B29:K29"/>
    <mergeCell ref="C30:E30"/>
    <mergeCell ref="H30:J30"/>
    <mergeCell ref="C25:E25"/>
    <mergeCell ref="H25:J25"/>
    <mergeCell ref="N4:N5"/>
    <mergeCell ref="L6:L7"/>
    <mergeCell ref="N6:N7"/>
    <mergeCell ref="L8:L9"/>
    <mergeCell ref="N8:N9"/>
    <mergeCell ref="N10:N11"/>
    <mergeCell ref="L12:L13"/>
    <mergeCell ref="N12:N13"/>
    <mergeCell ref="B14:B15"/>
    <mergeCell ref="C14:E15"/>
    <mergeCell ref="L14:L15"/>
    <mergeCell ref="N14:N15"/>
    <mergeCell ref="B10:B11"/>
    <mergeCell ref="C10:E11"/>
    <mergeCell ref="B12:B13"/>
    <mergeCell ref="C12:E13"/>
    <mergeCell ref="L10:L11"/>
    <mergeCell ref="C20:E20"/>
    <mergeCell ref="H20:J20"/>
    <mergeCell ref="C21:E21"/>
    <mergeCell ref="H21:J21"/>
    <mergeCell ref="B24:K24"/>
    <mergeCell ref="C32:E32"/>
    <mergeCell ref="H32:J32"/>
    <mergeCell ref="B34:K34"/>
    <mergeCell ref="C36:E36"/>
    <mergeCell ref="H36:J36"/>
    <mergeCell ref="C35:E35"/>
    <mergeCell ref="H35:J35"/>
    <mergeCell ref="C41:E41"/>
    <mergeCell ref="H41:J41"/>
    <mergeCell ref="C42:E42"/>
    <mergeCell ref="H42:J42"/>
    <mergeCell ref="C37:E37"/>
    <mergeCell ref="H37:J37"/>
    <mergeCell ref="B39:K39"/>
    <mergeCell ref="C40:E40"/>
    <mergeCell ref="H40:J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4" sqref="C4:E5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59.25" customHeight="1" x14ac:dyDescent="0.25">
      <c r="B1" s="92" t="s">
        <v>75</v>
      </c>
      <c r="C1" s="92"/>
      <c r="D1" s="92"/>
      <c r="E1" s="92"/>
      <c r="F1" s="92"/>
      <c r="G1" s="92"/>
      <c r="H1" s="92"/>
      <c r="I1" s="92"/>
      <c r="J1" s="92"/>
      <c r="K1" s="92"/>
      <c r="L1" t="s">
        <v>13</v>
      </c>
      <c r="M1"/>
      <c r="N1" s="34">
        <v>46040</v>
      </c>
    </row>
    <row r="2" spans="2:14" ht="15.75" thickBot="1" x14ac:dyDescent="0.3">
      <c r="M2"/>
    </row>
    <row r="3" spans="2:14" ht="30" customHeight="1" thickBot="1" x14ac:dyDescent="0.3">
      <c r="B3" s="36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84">
        <v>1</v>
      </c>
      <c r="C4" s="96" t="s">
        <v>77</v>
      </c>
      <c r="D4" s="97"/>
      <c r="E4" s="98"/>
      <c r="F4" s="9" t="s">
        <v>7</v>
      </c>
      <c r="G4" s="5" t="str">
        <f ca="1">INDIRECT(ADDRESS(27,6))&amp;":"&amp;INDIRECT(ADDRESS(27,7))</f>
        <v>13:7</v>
      </c>
      <c r="H4" s="5" t="str">
        <f ca="1">INDIRECT(ADDRESS(31,7))&amp;":"&amp;INDIRECT(ADDRESS(31,6))</f>
        <v>13:3</v>
      </c>
      <c r="I4" s="5" t="str">
        <f ca="1">INDIRECT(ADDRESS(36,6))&amp;":"&amp;INDIRECT(ADDRESS(36,7))</f>
        <v>13:8</v>
      </c>
      <c r="J4" s="5" t="str">
        <f ca="1">INDIRECT(ADDRESS(42,7))&amp;":"&amp;INDIRECT(ADDRESS(42,6))</f>
        <v>13:0</v>
      </c>
      <c r="K4" s="20" t="str">
        <f ca="1">INDIRECT(ADDRESS(20,6))&amp;":"&amp;INDIRECT(ADDRESS(20,7))</f>
        <v>13:11</v>
      </c>
      <c r="L4" s="99">
        <f ca="1">IF(COUNT(F5:K5)=0,"",COUNTIF(F5:K5,"&gt;0")+0.5*COUNTIF(F5:K5,0))</f>
        <v>5</v>
      </c>
      <c r="M4" s="22"/>
      <c r="N4" s="108">
        <v>1</v>
      </c>
    </row>
    <row r="5" spans="2:14" ht="24" customHeight="1" x14ac:dyDescent="0.25">
      <c r="B5" s="66"/>
      <c r="C5" s="76"/>
      <c r="D5" s="77"/>
      <c r="E5" s="78"/>
      <c r="F5" s="13" t="s">
        <v>7</v>
      </c>
      <c r="G5" s="16">
        <f ca="1">IF(LEN(INDIRECT(ADDRESS(ROW()-1, COLUMN())))=1,"",INDIRECT(ADDRESS(27,6))-INDIRECT(ADDRESS(27,7)))</f>
        <v>6</v>
      </c>
      <c r="H5" s="16">
        <f ca="1">IF(LEN(INDIRECT(ADDRESS(ROW()-1, COLUMN())))=1,"",INDIRECT(ADDRESS(31,7))-INDIRECT(ADDRESS(31,6)))</f>
        <v>10</v>
      </c>
      <c r="I5" s="16">
        <f ca="1">IF(LEN(INDIRECT(ADDRESS(ROW()-1, COLUMN())))=1,"",INDIRECT(ADDRESS(36,6))-INDIRECT(ADDRESS(36,7)))</f>
        <v>5</v>
      </c>
      <c r="J5" s="16">
        <f ca="1">IF(LEN(INDIRECT(ADDRESS(ROW()-1, COLUMN())))=1,"",INDIRECT(ADDRESS(42,7))-INDIRECT(ADDRESS(42,6)))</f>
        <v>13</v>
      </c>
      <c r="K5" s="17">
        <f ca="1">IF(LEN(INDIRECT(ADDRESS(ROW()-1, COLUMN())))=1,"",INDIRECT(ADDRESS(20,6))-INDIRECT(ADDRESS(20,7)))</f>
        <v>2</v>
      </c>
      <c r="L5" s="93"/>
      <c r="M5" s="16">
        <f ca="1">IF(COUNT(F5:K5)=0,"",SUM(F5:K5))</f>
        <v>36</v>
      </c>
      <c r="N5" s="102"/>
    </row>
    <row r="6" spans="2:14" ht="24" customHeight="1" x14ac:dyDescent="0.25">
      <c r="B6" s="65">
        <v>2</v>
      </c>
      <c r="C6" s="76" t="s">
        <v>78</v>
      </c>
      <c r="D6" s="77"/>
      <c r="E6" s="78"/>
      <c r="F6" s="11" t="str">
        <f ca="1">INDIRECT(ADDRESS(27,7))&amp;":"&amp;INDIRECT(ADDRESS(27,6))</f>
        <v>7:13</v>
      </c>
      <c r="G6" s="7" t="s">
        <v>7</v>
      </c>
      <c r="H6" s="6" t="str">
        <f ca="1">INDIRECT(ADDRESS(37,6))&amp;":"&amp;INDIRECT(ADDRESS(37,7))</f>
        <v>13:9</v>
      </c>
      <c r="I6" s="6" t="str">
        <f ca="1">INDIRECT(ADDRESS(41,7))&amp;":"&amp;INDIRECT(ADDRESS(41,6))</f>
        <v>13:10</v>
      </c>
      <c r="J6" s="6" t="str">
        <f ca="1">INDIRECT(ADDRESS(21,6))&amp;":"&amp;INDIRECT(ADDRESS(21,7))</f>
        <v>13:7</v>
      </c>
      <c r="K6" s="10" t="str">
        <f ca="1">INDIRECT(ADDRESS(30,6))&amp;":"&amp;INDIRECT(ADDRESS(30,7))</f>
        <v>13:9</v>
      </c>
      <c r="L6" s="93">
        <f ca="1">IF(COUNT(F7:K7)=0,"",COUNTIF(F7:K7,"&gt;0")+0.5*COUNTIF(F7:K7,0))</f>
        <v>4</v>
      </c>
      <c r="M6" s="16"/>
      <c r="N6" s="101">
        <v>2</v>
      </c>
    </row>
    <row r="7" spans="2:14" ht="24" customHeight="1" x14ac:dyDescent="0.25">
      <c r="B7" s="66"/>
      <c r="C7" s="76"/>
      <c r="D7" s="77"/>
      <c r="E7" s="78"/>
      <c r="F7" s="21">
        <f ca="1">IF(LEN(INDIRECT(ADDRESS(ROW()-1, COLUMN())))=1,"",INDIRECT(ADDRESS(27,7))-INDIRECT(ADDRESS(27,6)))</f>
        <v>-6</v>
      </c>
      <c r="G7" s="14" t="s">
        <v>7</v>
      </c>
      <c r="H7" s="16">
        <f ca="1">IF(LEN(INDIRECT(ADDRESS(ROW()-1, COLUMN())))=1,"",INDIRECT(ADDRESS(37,6))-INDIRECT(ADDRESS(37,7)))</f>
        <v>4</v>
      </c>
      <c r="I7" s="16">
        <f ca="1">IF(LEN(INDIRECT(ADDRESS(ROW()-1, COLUMN())))=1,"",INDIRECT(ADDRESS(41,7))-INDIRECT(ADDRESS(41,6)))</f>
        <v>3</v>
      </c>
      <c r="J7" s="16">
        <f ca="1">IF(LEN(INDIRECT(ADDRESS(ROW()-1, COLUMN())))=1,"",INDIRECT(ADDRESS(21,6))-INDIRECT(ADDRESS(21,7)))</f>
        <v>6</v>
      </c>
      <c r="K7" s="17">
        <f ca="1">IF(LEN(INDIRECT(ADDRESS(ROW()-1, COLUMN())))=1,"",INDIRECT(ADDRESS(30,6))-INDIRECT(ADDRESS(30,7)))</f>
        <v>4</v>
      </c>
      <c r="L7" s="93"/>
      <c r="M7" s="16">
        <f ca="1">IF(COUNT(F7:K7)=0,"",SUM(F7:K7))</f>
        <v>11</v>
      </c>
      <c r="N7" s="102"/>
    </row>
    <row r="8" spans="2:14" ht="24" customHeight="1" x14ac:dyDescent="0.25">
      <c r="B8" s="65">
        <v>3</v>
      </c>
      <c r="C8" s="67" t="s">
        <v>79</v>
      </c>
      <c r="D8" s="68"/>
      <c r="E8" s="69"/>
      <c r="F8" s="11" t="str">
        <f ca="1">INDIRECT(ADDRESS(31,6))&amp;":"&amp;INDIRECT(ADDRESS(31,7))</f>
        <v>3:13</v>
      </c>
      <c r="G8" s="6" t="str">
        <f ca="1">INDIRECT(ADDRESS(37,7))&amp;":"&amp;INDIRECT(ADDRESS(37,6))</f>
        <v>9:13</v>
      </c>
      <c r="H8" s="7" t="s">
        <v>7</v>
      </c>
      <c r="I8" s="6" t="str">
        <f ca="1">INDIRECT(ADDRESS(22,6))&amp;":"&amp;INDIRECT(ADDRESS(22,7))</f>
        <v>9:13</v>
      </c>
      <c r="J8" s="6" t="str">
        <f ca="1">INDIRECT(ADDRESS(26,7))&amp;":"&amp;INDIRECT(ADDRESS(26,6))</f>
        <v>13:3</v>
      </c>
      <c r="K8" s="10" t="str">
        <f ca="1">INDIRECT(ADDRESS(40,6))&amp;":"&amp;INDIRECT(ADDRESS(40,7))</f>
        <v>9:12</v>
      </c>
      <c r="L8" s="93">
        <f ca="1">IF(COUNT(F9:K9)=0,"",COUNTIF(F9:K9,"&gt;0")+0.5*COUNTIF(F9:K9,0))</f>
        <v>1</v>
      </c>
      <c r="M8" s="16"/>
      <c r="N8" s="101">
        <v>6</v>
      </c>
    </row>
    <row r="9" spans="2:14" ht="24" customHeight="1" x14ac:dyDescent="0.25">
      <c r="B9" s="66"/>
      <c r="C9" s="67"/>
      <c r="D9" s="68"/>
      <c r="E9" s="69"/>
      <c r="F9" s="21">
        <f ca="1">IF(LEN(INDIRECT(ADDRESS(ROW()-1, COLUMN())))=1,"",INDIRECT(ADDRESS(31,6))-INDIRECT(ADDRESS(31,7)))</f>
        <v>-10</v>
      </c>
      <c r="G9" s="16">
        <f ca="1">IF(LEN(INDIRECT(ADDRESS(ROW()-1, COLUMN())))=1,"",INDIRECT(ADDRESS(37,7))-INDIRECT(ADDRESS(37,6)))</f>
        <v>-4</v>
      </c>
      <c r="H9" s="14" t="s">
        <v>7</v>
      </c>
      <c r="I9" s="16">
        <f ca="1">IF(LEN(INDIRECT(ADDRESS(ROW()-1, COLUMN())))=1,"",INDIRECT(ADDRESS(22,6))-INDIRECT(ADDRESS(22,7)))</f>
        <v>-4</v>
      </c>
      <c r="J9" s="16">
        <f ca="1">IF(LEN(INDIRECT(ADDRESS(ROW()-1, COLUMN())))=1,"",INDIRECT(ADDRESS(26,7))-INDIRECT(ADDRESS(26,6)))</f>
        <v>10</v>
      </c>
      <c r="K9" s="17">
        <f ca="1">IF(LEN(INDIRECT(ADDRESS(ROW()-1, COLUMN())))=1,"",INDIRECT(ADDRESS(40,6))-INDIRECT(ADDRESS(40,7)))</f>
        <v>-3</v>
      </c>
      <c r="L9" s="93"/>
      <c r="M9" s="16">
        <f ca="1">IF(COUNT(F9:K9)=0,"",SUM(F9:K9))</f>
        <v>-11</v>
      </c>
      <c r="N9" s="102"/>
    </row>
    <row r="10" spans="2:14" ht="24" customHeight="1" x14ac:dyDescent="0.25">
      <c r="B10" s="65">
        <v>4</v>
      </c>
      <c r="C10" s="67" t="s">
        <v>80</v>
      </c>
      <c r="D10" s="68"/>
      <c r="E10" s="69"/>
      <c r="F10" s="11" t="str">
        <f ca="1">INDIRECT(ADDRESS(36,7))&amp;":"&amp;INDIRECT(ADDRESS(36,6))</f>
        <v>8:13</v>
      </c>
      <c r="G10" s="6" t="str">
        <f ca="1">INDIRECT(ADDRESS(41,6))&amp;":"&amp;INDIRECT(ADDRESS(41,7))</f>
        <v>10:13</v>
      </c>
      <c r="H10" s="6" t="str">
        <f ca="1">INDIRECT(ADDRESS(22,7))&amp;":"&amp;INDIRECT(ADDRESS(22,6))</f>
        <v>13:9</v>
      </c>
      <c r="I10" s="7" t="s">
        <v>7</v>
      </c>
      <c r="J10" s="6" t="str">
        <f ca="1">INDIRECT(ADDRESS(32,6))&amp;":"&amp;INDIRECT(ADDRESS(32,7))</f>
        <v>10:13</v>
      </c>
      <c r="K10" s="10" t="str">
        <f ca="1">INDIRECT(ADDRESS(25,7))&amp;":"&amp;INDIRECT(ADDRESS(25,6))</f>
        <v>10:12</v>
      </c>
      <c r="L10" s="93">
        <f ca="1">IF(COUNT(F11:K11)=0,"",COUNTIF(F11:K11,"&gt;0")+0.5*COUNTIF(F11:K11,0))</f>
        <v>1</v>
      </c>
      <c r="M10" s="16"/>
      <c r="N10" s="101">
        <v>5</v>
      </c>
    </row>
    <row r="11" spans="2:14" ht="24" customHeight="1" x14ac:dyDescent="0.25">
      <c r="B11" s="66"/>
      <c r="C11" s="67"/>
      <c r="D11" s="68"/>
      <c r="E11" s="69"/>
      <c r="F11" s="21">
        <f ca="1">IF(LEN(INDIRECT(ADDRESS(ROW()-1, COLUMN())))=1,"",INDIRECT(ADDRESS(36,7))-INDIRECT(ADDRESS(36,6)))</f>
        <v>-5</v>
      </c>
      <c r="G11" s="16">
        <f ca="1">IF(LEN(INDIRECT(ADDRESS(ROW()-1, COLUMN())))=1,"",INDIRECT(ADDRESS(41,6))-INDIRECT(ADDRESS(41,7)))</f>
        <v>-3</v>
      </c>
      <c r="H11" s="16">
        <f ca="1">IF(LEN(INDIRECT(ADDRESS(ROW()-1, COLUMN())))=1,"",INDIRECT(ADDRESS(22,7))-INDIRECT(ADDRESS(22,6)))</f>
        <v>4</v>
      </c>
      <c r="I11" s="14" t="s">
        <v>7</v>
      </c>
      <c r="J11" s="16">
        <f ca="1">IF(LEN(INDIRECT(ADDRESS(ROW()-1, COLUMN())))=1,"",INDIRECT(ADDRESS(32,6))-INDIRECT(ADDRESS(32,7)))</f>
        <v>-3</v>
      </c>
      <c r="K11" s="17">
        <f ca="1">IF(LEN(INDIRECT(ADDRESS(ROW()-1, COLUMN())))=1,"",INDIRECT(ADDRESS(25,7))-INDIRECT(ADDRESS(25,6)))</f>
        <v>-2</v>
      </c>
      <c r="L11" s="93"/>
      <c r="M11" s="16">
        <f ca="1">IF(COUNT(F11:K11)=0,"",SUM(F11:K11))</f>
        <v>-9</v>
      </c>
      <c r="N11" s="102"/>
    </row>
    <row r="12" spans="2:14" ht="24" customHeight="1" x14ac:dyDescent="0.25">
      <c r="B12" s="65">
        <v>5</v>
      </c>
      <c r="C12" s="88" t="s">
        <v>81</v>
      </c>
      <c r="D12" s="89"/>
      <c r="E12" s="90"/>
      <c r="F12" s="11" t="str">
        <f ca="1">INDIRECT(ADDRESS(42,6))&amp;":"&amp;INDIRECT(ADDRESS(42,7))</f>
        <v>0:13</v>
      </c>
      <c r="G12" s="6" t="str">
        <f ca="1">INDIRECT(ADDRESS(21,7))&amp;":"&amp;INDIRECT(ADDRESS(21,6))</f>
        <v>7:13</v>
      </c>
      <c r="H12" s="6" t="str">
        <f ca="1">INDIRECT(ADDRESS(26,6))&amp;":"&amp;INDIRECT(ADDRESS(26,7))</f>
        <v>3:13</v>
      </c>
      <c r="I12" s="6" t="str">
        <f ca="1">INDIRECT(ADDRESS(32,7))&amp;":"&amp;INDIRECT(ADDRESS(32,6))</f>
        <v>13:10</v>
      </c>
      <c r="J12" s="7" t="s">
        <v>7</v>
      </c>
      <c r="K12" s="10" t="str">
        <f ca="1">INDIRECT(ADDRESS(35,7))&amp;":"&amp;INDIRECT(ADDRESS(35,6))</f>
        <v>13:8</v>
      </c>
      <c r="L12" s="93">
        <f ca="1">IF(COUNT(F13:K13)=0,"",COUNTIF(F13:K13,"&gt;0")+0.5*COUNTIF(F13:K13,0))</f>
        <v>2</v>
      </c>
      <c r="M12" s="16"/>
      <c r="N12" s="101">
        <v>3</v>
      </c>
    </row>
    <row r="13" spans="2:14" ht="24" customHeight="1" x14ac:dyDescent="0.25">
      <c r="B13" s="66"/>
      <c r="C13" s="88"/>
      <c r="D13" s="89"/>
      <c r="E13" s="90"/>
      <c r="F13" s="21">
        <f ca="1">IF(LEN(INDIRECT(ADDRESS(ROW()-1, COLUMN())))=1,"",INDIRECT(ADDRESS(42,6))-INDIRECT(ADDRESS(42,7)))</f>
        <v>-13</v>
      </c>
      <c r="G13" s="16">
        <f ca="1">IF(LEN(INDIRECT(ADDRESS(ROW()-1, COLUMN())))=1,"",INDIRECT(ADDRESS(21,7))-INDIRECT(ADDRESS(21,6)))</f>
        <v>-6</v>
      </c>
      <c r="H13" s="16">
        <f ca="1">IF(LEN(INDIRECT(ADDRESS(ROW()-1, COLUMN())))=1,"",INDIRECT(ADDRESS(26,6))-INDIRECT(ADDRESS(26,7)))</f>
        <v>-10</v>
      </c>
      <c r="I13" s="16">
        <f ca="1">IF(LEN(INDIRECT(ADDRESS(ROW()-1, COLUMN())))=1,"",INDIRECT(ADDRESS(32,7))-INDIRECT(ADDRESS(32,6)))</f>
        <v>3</v>
      </c>
      <c r="J13" s="14" t="s">
        <v>7</v>
      </c>
      <c r="K13" s="17">
        <f ca="1">IF(LEN(INDIRECT(ADDRESS(ROW()-1, COLUMN())))=1,"",INDIRECT(ADDRESS(35,7))-INDIRECT(ADDRESS(35,6)))</f>
        <v>5</v>
      </c>
      <c r="L13" s="93"/>
      <c r="M13" s="16">
        <f ca="1">IF(COUNT(F13:K13)=0,"",SUM(F13:K13))</f>
        <v>-21</v>
      </c>
      <c r="N13" s="102"/>
    </row>
    <row r="14" spans="2:14" ht="24" customHeight="1" x14ac:dyDescent="0.25">
      <c r="B14" s="65">
        <v>6</v>
      </c>
      <c r="C14" s="67" t="s">
        <v>82</v>
      </c>
      <c r="D14" s="68"/>
      <c r="E14" s="69"/>
      <c r="F14" s="11" t="str">
        <f ca="1">INDIRECT(ADDRESS(20,7))&amp;":"&amp;INDIRECT(ADDRESS(20,6))</f>
        <v>11:13</v>
      </c>
      <c r="G14" s="6" t="str">
        <f ca="1">INDIRECT(ADDRESS(30,7))&amp;":"&amp;INDIRECT(ADDRESS(30,6))</f>
        <v>9:13</v>
      </c>
      <c r="H14" s="6" t="str">
        <f ca="1">INDIRECT(ADDRESS(40,7))&amp;":"&amp;INDIRECT(ADDRESS(40,6))</f>
        <v>12:9</v>
      </c>
      <c r="I14" s="6" t="str">
        <f ca="1">INDIRECT(ADDRESS(25,6))&amp;":"&amp;INDIRECT(ADDRESS(25,7))</f>
        <v>12:10</v>
      </c>
      <c r="J14" s="6" t="str">
        <f ca="1">INDIRECT(ADDRESS(35,6))&amp;":"&amp;INDIRECT(ADDRESS(35,7))</f>
        <v>8:13</v>
      </c>
      <c r="K14" s="12" t="s">
        <v>7</v>
      </c>
      <c r="L14" s="93">
        <f ca="1">IF(COUNT(F15:K15)=0,"",COUNTIF(F15:K15,"&gt;0")+0.5*COUNTIF(F15:K15,0))</f>
        <v>2</v>
      </c>
      <c r="M14" s="16"/>
      <c r="N14" s="101">
        <v>4</v>
      </c>
    </row>
    <row r="15" spans="2:14" ht="24" customHeight="1" thickBot="1" x14ac:dyDescent="0.3">
      <c r="B15" s="71"/>
      <c r="C15" s="72"/>
      <c r="D15" s="73"/>
      <c r="E15" s="74"/>
      <c r="F15" s="19">
        <f ca="1">IF(LEN(INDIRECT(ADDRESS(ROW()-1, COLUMN())))=1,"",INDIRECT(ADDRESS(20,7))-INDIRECT(ADDRESS(20,6)))</f>
        <v>-2</v>
      </c>
      <c r="G15" s="18">
        <f ca="1">IF(LEN(INDIRECT(ADDRESS(ROW()-1, COLUMN())))=1,"",INDIRECT(ADDRESS(30,7))-INDIRECT(ADDRESS(30,6)))</f>
        <v>-4</v>
      </c>
      <c r="H15" s="18">
        <f ca="1">IF(LEN(INDIRECT(ADDRESS(ROW()-1, COLUMN())))=1,"",INDIRECT(ADDRESS(40,7))-INDIRECT(ADDRESS(40,6)))</f>
        <v>3</v>
      </c>
      <c r="I15" s="18">
        <f ca="1">IF(LEN(INDIRECT(ADDRESS(ROW()-1, COLUMN())))=1,"",INDIRECT(ADDRESS(25,6))-INDIRECT(ADDRESS(25,7)))</f>
        <v>2</v>
      </c>
      <c r="J15" s="18">
        <f ca="1">IF(LEN(INDIRECT(ADDRESS(ROW()-1, COLUMN())))=1,"",INDIRECT(ADDRESS(35,6))-INDIRECT(ADDRESS(35,7)))</f>
        <v>-5</v>
      </c>
      <c r="K15" s="15" t="s">
        <v>7</v>
      </c>
      <c r="L15" s="103"/>
      <c r="M15" s="18">
        <f ca="1">IF(COUNT(F15:K15)=0,"",SUM(F15:K15))</f>
        <v>-6</v>
      </c>
      <c r="N15" s="104"/>
    </row>
    <row r="16" spans="2:14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62" t="s">
        <v>4</v>
      </c>
      <c r="C19" s="62"/>
      <c r="D19" s="62"/>
      <c r="E19" s="62"/>
      <c r="F19" s="62"/>
      <c r="G19" s="62"/>
      <c r="H19" s="62"/>
      <c r="I19" s="62"/>
      <c r="J19" s="62"/>
      <c r="K19" s="62"/>
      <c r="M19"/>
    </row>
    <row r="20" spans="2:13" ht="30" customHeight="1" thickBot="1" x14ac:dyDescent="0.3">
      <c r="B20" s="40">
        <v>1</v>
      </c>
      <c r="C20" s="59" t="str">
        <f ca="1">IF(ISBLANK(INDIRECT(ADDRESS(B20*2+2,3))),"",INDIRECT(ADDRESS(B20*2+2,3)))</f>
        <v>Алиева Ольга</v>
      </c>
      <c r="D20" s="59"/>
      <c r="E20" s="60"/>
      <c r="F20" s="41">
        <v>13</v>
      </c>
      <c r="G20" s="42">
        <v>11</v>
      </c>
      <c r="H20" s="61" t="str">
        <f ca="1">IF(ISBLANK(INDIRECT(ADDRESS(K20*2+2,3))),"",INDIRECT(ADDRESS(K20*2+2,3)))</f>
        <v>Гуменюк Ирина</v>
      </c>
      <c r="I20" s="59"/>
      <c r="J20" s="59"/>
      <c r="K20" s="40">
        <v>6</v>
      </c>
      <c r="L20" s="43" t="s">
        <v>11</v>
      </c>
      <c r="M20" s="44"/>
    </row>
    <row r="21" spans="2:13" ht="30" customHeight="1" thickBot="1" x14ac:dyDescent="0.3">
      <c r="B21" s="40">
        <v>2</v>
      </c>
      <c r="C21" s="59" t="str">
        <f ca="1">IF(ISBLANK(INDIRECT(ADDRESS(B21*2+2,3))),"",INDIRECT(ADDRESS(B21*2+2,3)))</f>
        <v>Ткаченко Анна</v>
      </c>
      <c r="D21" s="59"/>
      <c r="E21" s="60"/>
      <c r="F21" s="41">
        <v>13</v>
      </c>
      <c r="G21" s="42">
        <v>7</v>
      </c>
      <c r="H21" s="61" t="str">
        <f ca="1">IF(ISBLANK(INDIRECT(ADDRESS(K21*2+2,3))),"",INDIRECT(ADDRESS(K21*2+2,3)))</f>
        <v>Потапова Людмила</v>
      </c>
      <c r="I21" s="59"/>
      <c r="J21" s="59"/>
      <c r="K21" s="40">
        <v>5</v>
      </c>
      <c r="L21" s="43" t="s">
        <v>11</v>
      </c>
      <c r="M21" s="44"/>
    </row>
    <row r="22" spans="2:13" ht="30" customHeight="1" thickBot="1" x14ac:dyDescent="0.3">
      <c r="B22" s="40">
        <v>3</v>
      </c>
      <c r="C22" s="59" t="str">
        <f ca="1">IF(ISBLANK(INDIRECT(ADDRESS(B22*2+2,3))),"",INDIRECT(ADDRESS(B22*2+2,3)))</f>
        <v>Сафонова Светлана</v>
      </c>
      <c r="D22" s="59"/>
      <c r="E22" s="60"/>
      <c r="F22" s="41">
        <v>9</v>
      </c>
      <c r="G22" s="42">
        <v>13</v>
      </c>
      <c r="H22" s="61" t="str">
        <f ca="1">IF(ISBLANK(INDIRECT(ADDRESS(K22*2+2,3))),"",INDIRECT(ADDRESS(K22*2+2,3)))</f>
        <v>Рязанова Людмила</v>
      </c>
      <c r="I22" s="59"/>
      <c r="J22" s="59"/>
      <c r="K22" s="40">
        <v>4</v>
      </c>
      <c r="L22" s="43" t="s">
        <v>11</v>
      </c>
      <c r="M22" s="44"/>
    </row>
    <row r="23" spans="2:13" ht="30" customHeight="1" x14ac:dyDescent="0.25"/>
    <row r="24" spans="2:13" ht="30" customHeight="1" thickBot="1" x14ac:dyDescent="0.3">
      <c r="B24" s="62" t="s">
        <v>5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2:13" ht="30" customHeight="1" thickBot="1" x14ac:dyDescent="0.3">
      <c r="B25" s="40">
        <v>6</v>
      </c>
      <c r="C25" s="59" t="str">
        <f ca="1">IF(ISBLANK(INDIRECT(ADDRESS(B25*2+2,3))),"",INDIRECT(ADDRESS(B25*2+2,3)))</f>
        <v>Гуменюк Ирина</v>
      </c>
      <c r="D25" s="59"/>
      <c r="E25" s="60"/>
      <c r="F25" s="41">
        <v>12</v>
      </c>
      <c r="G25" s="42">
        <v>10</v>
      </c>
      <c r="H25" s="61" t="str">
        <f ca="1">IF(ISBLANK(INDIRECT(ADDRESS(K25*2+2,3))),"",INDIRECT(ADDRESS(K25*2+2,3)))</f>
        <v>Рязанова Людмила</v>
      </c>
      <c r="I25" s="59"/>
      <c r="J25" s="59"/>
      <c r="K25" s="40">
        <v>4</v>
      </c>
      <c r="L25" s="43" t="s">
        <v>11</v>
      </c>
      <c r="M25" s="44"/>
    </row>
    <row r="26" spans="2:13" ht="30" customHeight="1" thickBot="1" x14ac:dyDescent="0.3">
      <c r="B26" s="40">
        <v>5</v>
      </c>
      <c r="C26" s="59" t="str">
        <f ca="1">IF(ISBLANK(INDIRECT(ADDRESS(B26*2+2,3))),"",INDIRECT(ADDRESS(B26*2+2,3)))</f>
        <v>Потапова Людмила</v>
      </c>
      <c r="D26" s="59"/>
      <c r="E26" s="60"/>
      <c r="F26" s="41">
        <v>3</v>
      </c>
      <c r="G26" s="42">
        <v>13</v>
      </c>
      <c r="H26" s="61" t="str">
        <f ca="1">IF(ISBLANK(INDIRECT(ADDRESS(K26*2+2,3))),"",INDIRECT(ADDRESS(K26*2+2,3)))</f>
        <v>Сафонова Светлана</v>
      </c>
      <c r="I26" s="59"/>
      <c r="J26" s="59"/>
      <c r="K26" s="40">
        <v>3</v>
      </c>
      <c r="L26" s="43" t="s">
        <v>11</v>
      </c>
      <c r="M26" s="44"/>
    </row>
    <row r="27" spans="2:13" ht="30" customHeight="1" thickBot="1" x14ac:dyDescent="0.3">
      <c r="B27" s="40">
        <v>1</v>
      </c>
      <c r="C27" s="59" t="str">
        <f ca="1">IF(ISBLANK(INDIRECT(ADDRESS(B27*2+2,3))),"",INDIRECT(ADDRESS(B27*2+2,3)))</f>
        <v>Алиева Ольга</v>
      </c>
      <c r="D27" s="59"/>
      <c r="E27" s="60"/>
      <c r="F27" s="41">
        <v>13</v>
      </c>
      <c r="G27" s="42">
        <v>7</v>
      </c>
      <c r="H27" s="61" t="str">
        <f ca="1">IF(ISBLANK(INDIRECT(ADDRESS(K27*2+2,3))),"",INDIRECT(ADDRESS(K27*2+2,3)))</f>
        <v>Ткаченко Анна</v>
      </c>
      <c r="I27" s="59"/>
      <c r="J27" s="59"/>
      <c r="K27" s="40">
        <v>2</v>
      </c>
      <c r="L27" s="43" t="s">
        <v>11</v>
      </c>
      <c r="M27" s="44"/>
    </row>
    <row r="28" spans="2:13" ht="30" customHeight="1" x14ac:dyDescent="0.25"/>
    <row r="29" spans="2:13" ht="30" customHeight="1" thickBot="1" x14ac:dyDescent="0.3"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2:13" ht="30" customHeight="1" thickBot="1" x14ac:dyDescent="0.3">
      <c r="B30" s="40">
        <v>2</v>
      </c>
      <c r="C30" s="59" t="str">
        <f ca="1">IF(ISBLANK(INDIRECT(ADDRESS(B30*2+2,3))),"",INDIRECT(ADDRESS(B30*2+2,3)))</f>
        <v>Ткаченко Анна</v>
      </c>
      <c r="D30" s="59"/>
      <c r="E30" s="60"/>
      <c r="F30" s="41">
        <v>13</v>
      </c>
      <c r="G30" s="42">
        <v>9</v>
      </c>
      <c r="H30" s="61" t="str">
        <f ca="1">IF(ISBLANK(INDIRECT(ADDRESS(K30*2+2,3))),"",INDIRECT(ADDRESS(K30*2+2,3)))</f>
        <v>Гуменюк Ирина</v>
      </c>
      <c r="I30" s="59"/>
      <c r="J30" s="59"/>
      <c r="K30" s="40">
        <v>6</v>
      </c>
      <c r="L30" s="43" t="s">
        <v>11</v>
      </c>
      <c r="M30" s="44"/>
    </row>
    <row r="31" spans="2:13" ht="30" customHeight="1" thickBot="1" x14ac:dyDescent="0.3">
      <c r="B31" s="40">
        <v>3</v>
      </c>
      <c r="C31" s="59" t="str">
        <f ca="1">IF(ISBLANK(INDIRECT(ADDRESS(B31*2+2,3))),"",INDIRECT(ADDRESS(B31*2+2,3)))</f>
        <v>Сафонова Светлана</v>
      </c>
      <c r="D31" s="59"/>
      <c r="E31" s="60"/>
      <c r="F31" s="41">
        <v>3</v>
      </c>
      <c r="G31" s="42">
        <v>13</v>
      </c>
      <c r="H31" s="61" t="str">
        <f ca="1">IF(ISBLANK(INDIRECT(ADDRESS(K31*2+2,3))),"",INDIRECT(ADDRESS(K31*2+2,3)))</f>
        <v>Алиева Ольга</v>
      </c>
      <c r="I31" s="59"/>
      <c r="J31" s="59"/>
      <c r="K31" s="40">
        <v>1</v>
      </c>
      <c r="L31" s="43" t="s">
        <v>11</v>
      </c>
      <c r="M31" s="44"/>
    </row>
    <row r="32" spans="2:13" ht="30" customHeight="1" thickBot="1" x14ac:dyDescent="0.3">
      <c r="B32" s="40">
        <v>4</v>
      </c>
      <c r="C32" s="59" t="str">
        <f ca="1">IF(ISBLANK(INDIRECT(ADDRESS(B32*2+2,3))),"",INDIRECT(ADDRESS(B32*2+2,3)))</f>
        <v>Рязанова Людмила</v>
      </c>
      <c r="D32" s="59"/>
      <c r="E32" s="60"/>
      <c r="F32" s="41">
        <v>10</v>
      </c>
      <c r="G32" s="42">
        <v>13</v>
      </c>
      <c r="H32" s="61" t="str">
        <f ca="1">IF(ISBLANK(INDIRECT(ADDRESS(K32*2+2,3))),"",INDIRECT(ADDRESS(K32*2+2,3)))</f>
        <v>Потапова Людмила</v>
      </c>
      <c r="I32" s="59"/>
      <c r="J32" s="59"/>
      <c r="K32" s="40">
        <v>5</v>
      </c>
      <c r="L32" s="43" t="s">
        <v>11</v>
      </c>
      <c r="M32" s="44"/>
    </row>
    <row r="33" spans="2:13" ht="30" customHeight="1" x14ac:dyDescent="0.25"/>
    <row r="34" spans="2:13" ht="30" customHeight="1" thickBot="1" x14ac:dyDescent="0.3">
      <c r="B34" s="62" t="s">
        <v>8</v>
      </c>
      <c r="C34" s="62"/>
      <c r="D34" s="62"/>
      <c r="E34" s="62"/>
      <c r="F34" s="62"/>
      <c r="G34" s="62"/>
      <c r="H34" s="62"/>
      <c r="I34" s="62"/>
      <c r="J34" s="62"/>
      <c r="K34" s="62"/>
    </row>
    <row r="35" spans="2:13" ht="30" customHeight="1" thickBot="1" x14ac:dyDescent="0.3">
      <c r="B35" s="40">
        <v>6</v>
      </c>
      <c r="C35" s="59" t="str">
        <f ca="1">IF(ISBLANK(INDIRECT(ADDRESS(B35*2+2,3))),"",INDIRECT(ADDRESS(B35*2+2,3)))</f>
        <v>Гуменюк Ирина</v>
      </c>
      <c r="D35" s="59"/>
      <c r="E35" s="60"/>
      <c r="F35" s="41">
        <v>8</v>
      </c>
      <c r="G35" s="42">
        <v>13</v>
      </c>
      <c r="H35" s="61" t="str">
        <f ca="1">IF(ISBLANK(INDIRECT(ADDRESS(K35*2+2,3))),"",INDIRECT(ADDRESS(K35*2+2,3)))</f>
        <v>Потапова Людмила</v>
      </c>
      <c r="I35" s="59"/>
      <c r="J35" s="59"/>
      <c r="K35" s="40">
        <v>5</v>
      </c>
      <c r="L35" s="43" t="s">
        <v>11</v>
      </c>
      <c r="M35" s="44"/>
    </row>
    <row r="36" spans="2:13" ht="30" customHeight="1" thickBot="1" x14ac:dyDescent="0.3">
      <c r="B36" s="40">
        <v>1</v>
      </c>
      <c r="C36" s="59" t="str">
        <f ca="1">IF(ISBLANK(INDIRECT(ADDRESS(B36*2+2,3))),"",INDIRECT(ADDRESS(B36*2+2,3)))</f>
        <v>Алиева Ольга</v>
      </c>
      <c r="D36" s="59"/>
      <c r="E36" s="60"/>
      <c r="F36" s="41">
        <v>13</v>
      </c>
      <c r="G36" s="42">
        <v>8</v>
      </c>
      <c r="H36" s="61" t="str">
        <f ca="1">IF(ISBLANK(INDIRECT(ADDRESS(K36*2+2,3))),"",INDIRECT(ADDRESS(K36*2+2,3)))</f>
        <v>Рязанова Людмила</v>
      </c>
      <c r="I36" s="59"/>
      <c r="J36" s="59"/>
      <c r="K36" s="40">
        <v>4</v>
      </c>
      <c r="L36" s="43" t="s">
        <v>11</v>
      </c>
      <c r="M36" s="44"/>
    </row>
    <row r="37" spans="2:13" ht="30" customHeight="1" thickBot="1" x14ac:dyDescent="0.3">
      <c r="B37" s="40">
        <v>2</v>
      </c>
      <c r="C37" s="59" t="str">
        <f ca="1">IF(ISBLANK(INDIRECT(ADDRESS(B37*2+2,3))),"",INDIRECT(ADDRESS(B37*2+2,3)))</f>
        <v>Ткаченко Анна</v>
      </c>
      <c r="D37" s="59"/>
      <c r="E37" s="60"/>
      <c r="F37" s="41">
        <v>13</v>
      </c>
      <c r="G37" s="42">
        <v>9</v>
      </c>
      <c r="H37" s="61" t="str">
        <f ca="1">IF(ISBLANK(INDIRECT(ADDRESS(K37*2+2,3))),"",INDIRECT(ADDRESS(K37*2+2,3)))</f>
        <v>Сафонова Светлана</v>
      </c>
      <c r="I37" s="59"/>
      <c r="J37" s="59"/>
      <c r="K37" s="40">
        <v>3</v>
      </c>
      <c r="L37" s="43" t="s">
        <v>11</v>
      </c>
      <c r="M37" s="44"/>
    </row>
    <row r="38" spans="2:13" ht="30" customHeight="1" x14ac:dyDescent="0.25"/>
    <row r="39" spans="2:13" ht="30" customHeight="1" thickBot="1" x14ac:dyDescent="0.3">
      <c r="B39" s="62" t="s">
        <v>9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2:13" ht="30" customHeight="1" thickBot="1" x14ac:dyDescent="0.3">
      <c r="B40" s="40">
        <v>3</v>
      </c>
      <c r="C40" s="59" t="str">
        <f ca="1">IF(ISBLANK(INDIRECT(ADDRESS(B40*2+2,3))),"",INDIRECT(ADDRESS(B40*2+2,3)))</f>
        <v>Сафонова Светлана</v>
      </c>
      <c r="D40" s="59"/>
      <c r="E40" s="60"/>
      <c r="F40" s="41">
        <v>9</v>
      </c>
      <c r="G40" s="42">
        <v>12</v>
      </c>
      <c r="H40" s="61" t="str">
        <f ca="1">IF(ISBLANK(INDIRECT(ADDRESS(K40*2+2,3))),"",INDIRECT(ADDRESS(K40*2+2,3)))</f>
        <v>Гуменюк Ирина</v>
      </c>
      <c r="I40" s="59"/>
      <c r="J40" s="59"/>
      <c r="K40" s="40">
        <v>6</v>
      </c>
      <c r="L40" s="43" t="s">
        <v>11</v>
      </c>
      <c r="M40" s="44"/>
    </row>
    <row r="41" spans="2:13" ht="30" customHeight="1" thickBot="1" x14ac:dyDescent="0.3">
      <c r="B41" s="40">
        <v>4</v>
      </c>
      <c r="C41" s="59" t="str">
        <f ca="1">IF(ISBLANK(INDIRECT(ADDRESS(B41*2+2,3))),"",INDIRECT(ADDRESS(B41*2+2,3)))</f>
        <v>Рязанова Людмила</v>
      </c>
      <c r="D41" s="59"/>
      <c r="E41" s="60"/>
      <c r="F41" s="41">
        <v>10</v>
      </c>
      <c r="G41" s="42">
        <v>13</v>
      </c>
      <c r="H41" s="61" t="str">
        <f ca="1">IF(ISBLANK(INDIRECT(ADDRESS(K41*2+2,3))),"",INDIRECT(ADDRESS(K41*2+2,3)))</f>
        <v>Ткаченко Анна</v>
      </c>
      <c r="I41" s="59"/>
      <c r="J41" s="59"/>
      <c r="K41" s="40">
        <v>2</v>
      </c>
      <c r="L41" s="43" t="s">
        <v>11</v>
      </c>
      <c r="M41" s="44"/>
    </row>
    <row r="42" spans="2:13" ht="30" customHeight="1" thickBot="1" x14ac:dyDescent="0.3">
      <c r="B42" s="40">
        <v>5</v>
      </c>
      <c r="C42" s="59" t="str">
        <f ca="1">IF(ISBLANK(INDIRECT(ADDRESS(B42*2+2,3))),"",INDIRECT(ADDRESS(B42*2+2,3)))</f>
        <v>Потапова Людмила</v>
      </c>
      <c r="D42" s="59"/>
      <c r="E42" s="60"/>
      <c r="F42" s="41">
        <v>0</v>
      </c>
      <c r="G42" s="42">
        <v>13</v>
      </c>
      <c r="H42" s="61" t="str">
        <f ca="1">IF(ISBLANK(INDIRECT(ADDRESS(K42*2+2,3))),"",INDIRECT(ADDRESS(K42*2+2,3)))</f>
        <v>Алиева Ольга</v>
      </c>
      <c r="I42" s="59"/>
      <c r="J42" s="59"/>
      <c r="K42" s="40">
        <v>1</v>
      </c>
      <c r="L42" s="43" t="s">
        <v>11</v>
      </c>
      <c r="M42" s="44"/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I8" sqref="I8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39" customWidth="1"/>
    <col min="14" max="15" width="10.28515625" customWidth="1"/>
  </cols>
  <sheetData>
    <row r="1" spans="2:13" ht="59.25" customHeight="1" x14ac:dyDescent="0.25">
      <c r="B1" s="80" t="s">
        <v>83</v>
      </c>
      <c r="C1" s="80"/>
      <c r="D1" s="80"/>
      <c r="E1" s="80"/>
      <c r="F1" s="80"/>
      <c r="G1" s="80"/>
      <c r="H1" s="80"/>
      <c r="I1" s="80"/>
      <c r="J1" s="80"/>
      <c r="K1" s="80"/>
      <c r="L1" t="s">
        <v>39</v>
      </c>
      <c r="M1" s="34">
        <v>46039</v>
      </c>
    </row>
    <row r="2" spans="2:13" ht="15.75" thickBot="1" x14ac:dyDescent="0.3">
      <c r="M2"/>
    </row>
    <row r="3" spans="2:13" ht="30" customHeight="1" thickBot="1" x14ac:dyDescent="0.3">
      <c r="B3" s="55"/>
      <c r="C3" s="81" t="s">
        <v>0</v>
      </c>
      <c r="D3" s="82"/>
      <c r="E3" s="83"/>
      <c r="F3" s="1">
        <v>1</v>
      </c>
      <c r="G3" s="1">
        <v>2</v>
      </c>
      <c r="H3" s="1">
        <v>3</v>
      </c>
      <c r="I3" s="2">
        <v>4</v>
      </c>
      <c r="J3" s="2">
        <v>5</v>
      </c>
      <c r="K3" s="55" t="s">
        <v>1</v>
      </c>
      <c r="L3" s="1" t="s">
        <v>3</v>
      </c>
      <c r="M3" s="37" t="s">
        <v>2</v>
      </c>
    </row>
    <row r="4" spans="2:13" ht="24" customHeight="1" x14ac:dyDescent="0.25">
      <c r="B4" s="84">
        <v>1</v>
      </c>
      <c r="C4" s="96" t="s">
        <v>84</v>
      </c>
      <c r="D4" s="97"/>
      <c r="E4" s="98"/>
      <c r="F4" s="9" t="s">
        <v>7</v>
      </c>
      <c r="G4" s="5" t="str">
        <f ca="1">INDIRECT(ADDRESS(23,6))&amp;":"&amp;INDIRECT(ADDRESS(23,7))</f>
        <v>10:11</v>
      </c>
      <c r="H4" s="5" t="str">
        <f ca="1">INDIRECT(ADDRESS(26,7))&amp;":"&amp;INDIRECT(ADDRESS(26,6))</f>
        <v>9:6</v>
      </c>
      <c r="I4" s="5" t="str">
        <f ca="1">INDIRECT(ADDRESS(30,6))&amp;":"&amp;INDIRECT(ADDRESS(30,7))</f>
        <v>8:7</v>
      </c>
      <c r="J4" s="20" t="str">
        <f ca="1">INDIRECT(ADDRESS(35,7))&amp;":"&amp;INDIRECT(ADDRESS(35,6))</f>
        <v>13:7</v>
      </c>
      <c r="K4" s="91">
        <f ca="1">IF(COUNT(F5:J5)=0,"",COUNTIF(F5:J5,"&gt;0")+0.5*COUNTIF(F5:J5,0))</f>
        <v>3</v>
      </c>
      <c r="L4" s="22"/>
      <c r="M4" s="79">
        <v>2</v>
      </c>
    </row>
    <row r="5" spans="2:13" ht="24" customHeight="1" x14ac:dyDescent="0.25">
      <c r="B5" s="66"/>
      <c r="C5" s="76"/>
      <c r="D5" s="77"/>
      <c r="E5" s="78"/>
      <c r="F5" s="13" t="s">
        <v>7</v>
      </c>
      <c r="G5" s="16">
        <f ca="1">IF(LEN(INDIRECT(ADDRESS(ROW()-1, COLUMN())))=1,"",INDIRECT(ADDRESS(23,6))-INDIRECT(ADDRESS(23,7)))</f>
        <v>-1</v>
      </c>
      <c r="H5" s="16">
        <f ca="1">IF(LEN(INDIRECT(ADDRESS(ROW()-1, COLUMN())))=1,"",INDIRECT(ADDRESS(26,7))-INDIRECT(ADDRESS(26,6)))</f>
        <v>3</v>
      </c>
      <c r="I5" s="16">
        <f ca="1">IF(LEN(INDIRECT(ADDRESS(ROW()-1, COLUMN())))=1,"",INDIRECT(ADDRESS(30,6))-INDIRECT(ADDRESS(30,7)))</f>
        <v>1</v>
      </c>
      <c r="J5" s="17">
        <f ca="1">IF(LEN(INDIRECT(ADDRESS(ROW()-1, COLUMN())))=1,"",INDIRECT(ADDRESS(35,7))-INDIRECT(ADDRESS(35,6)))</f>
        <v>6</v>
      </c>
      <c r="K5" s="70"/>
      <c r="L5" s="16">
        <f ca="1">IF(COUNT(F5:J5)=0,"",SUM(F5:J5))</f>
        <v>9</v>
      </c>
      <c r="M5" s="63"/>
    </row>
    <row r="6" spans="2:13" ht="24" customHeight="1" x14ac:dyDescent="0.25">
      <c r="B6" s="65">
        <v>2</v>
      </c>
      <c r="C6" s="76" t="s">
        <v>85</v>
      </c>
      <c r="D6" s="77"/>
      <c r="E6" s="78"/>
      <c r="F6" s="11" t="str">
        <f ca="1">INDIRECT(ADDRESS(23,7))&amp;":"&amp;INDIRECT(ADDRESS(23,6))</f>
        <v>11:10</v>
      </c>
      <c r="G6" s="7" t="s">
        <v>7</v>
      </c>
      <c r="H6" s="6" t="str">
        <f ca="1">INDIRECT(ADDRESS(31,6))&amp;":"&amp;INDIRECT(ADDRESS(31,7))</f>
        <v>13:11</v>
      </c>
      <c r="I6" s="6" t="str">
        <f ca="1">INDIRECT(ADDRESS(34,7))&amp;":"&amp;INDIRECT(ADDRESS(34,6))</f>
        <v>8:5</v>
      </c>
      <c r="J6" s="10" t="str">
        <f ca="1">INDIRECT(ADDRESS(18,6))&amp;":"&amp;INDIRECT(ADDRESS(18,7))</f>
        <v>13:7</v>
      </c>
      <c r="K6" s="70">
        <f ca="1">IF(COUNT(F7:J7)=0,"",COUNTIF(F7:J7,"&gt;0")+0.5*COUNTIF(F7:J7,0))</f>
        <v>4</v>
      </c>
      <c r="L6" s="16"/>
      <c r="M6" s="63">
        <v>1</v>
      </c>
    </row>
    <row r="7" spans="2:13" ht="24" customHeight="1" x14ac:dyDescent="0.25">
      <c r="B7" s="66"/>
      <c r="C7" s="76"/>
      <c r="D7" s="77"/>
      <c r="E7" s="78"/>
      <c r="F7" s="21">
        <f ca="1">IF(LEN(INDIRECT(ADDRESS(ROW()-1, COLUMN())))=1,"",INDIRECT(ADDRESS(23,7))-INDIRECT(ADDRESS(23,6)))</f>
        <v>1</v>
      </c>
      <c r="G7" s="14" t="s">
        <v>7</v>
      </c>
      <c r="H7" s="16">
        <f ca="1">IF(LEN(INDIRECT(ADDRESS(ROW()-1, COLUMN())))=1,"",INDIRECT(ADDRESS(31,6))-INDIRECT(ADDRESS(31,7)))</f>
        <v>2</v>
      </c>
      <c r="I7" s="16">
        <f ca="1">IF(LEN(INDIRECT(ADDRESS(ROW()-1, COLUMN())))=1,"",INDIRECT(ADDRESS(34,7))-INDIRECT(ADDRESS(34,6)))</f>
        <v>3</v>
      </c>
      <c r="J7" s="17">
        <f ca="1">IF(LEN(INDIRECT(ADDRESS(ROW()-1, COLUMN())))=1,"",INDIRECT(ADDRESS(18,6))-INDIRECT(ADDRESS(18,7)))</f>
        <v>6</v>
      </c>
      <c r="K7" s="70"/>
      <c r="L7" s="16">
        <f ca="1">IF(COUNT(F7:J7)=0,"",SUM(F7:J7))</f>
        <v>12</v>
      </c>
      <c r="M7" s="63"/>
    </row>
    <row r="8" spans="2:13" ht="24" customHeight="1" x14ac:dyDescent="0.25">
      <c r="B8" s="65">
        <v>3</v>
      </c>
      <c r="C8" s="67" t="s">
        <v>86</v>
      </c>
      <c r="D8" s="68"/>
      <c r="E8" s="69"/>
      <c r="F8" s="11" t="str">
        <f ca="1">INDIRECT(ADDRESS(26,6))&amp;":"&amp;INDIRECT(ADDRESS(26,7))</f>
        <v>6:9</v>
      </c>
      <c r="G8" s="6" t="str">
        <f ca="1">INDIRECT(ADDRESS(31,7))&amp;":"&amp;INDIRECT(ADDRESS(31,6))</f>
        <v>11:13</v>
      </c>
      <c r="H8" s="7" t="s">
        <v>7</v>
      </c>
      <c r="I8" s="6" t="str">
        <f ca="1">INDIRECT(ADDRESS(19,6))&amp;":"&amp;INDIRECT(ADDRESS(19,7))</f>
        <v>6:8</v>
      </c>
      <c r="J8" s="10" t="str">
        <f ca="1">INDIRECT(ADDRESS(22,7))&amp;":"&amp;INDIRECT(ADDRESS(22,6))</f>
        <v>9:7</v>
      </c>
      <c r="K8" s="70">
        <f ca="1">IF(COUNT(F9:J9)=0,"",COUNTIF(F9:J9,"&gt;0")+0.5*COUNTIF(F9:J9,0))</f>
        <v>1</v>
      </c>
      <c r="L8" s="16"/>
      <c r="M8" s="63">
        <v>4</v>
      </c>
    </row>
    <row r="9" spans="2:13" ht="24" customHeight="1" x14ac:dyDescent="0.25">
      <c r="B9" s="66"/>
      <c r="C9" s="67"/>
      <c r="D9" s="68"/>
      <c r="E9" s="69"/>
      <c r="F9" s="21">
        <f ca="1">IF(LEN(INDIRECT(ADDRESS(ROW()-1, COLUMN())))=1,"",INDIRECT(ADDRESS(26,6))-INDIRECT(ADDRESS(26,7)))</f>
        <v>-3</v>
      </c>
      <c r="G9" s="16">
        <f ca="1">IF(LEN(INDIRECT(ADDRESS(ROW()-1, COLUMN())))=1,"",INDIRECT(ADDRESS(31,7))-INDIRECT(ADDRESS(31,6)))</f>
        <v>-2</v>
      </c>
      <c r="H9" s="14" t="s">
        <v>7</v>
      </c>
      <c r="I9" s="16">
        <f ca="1">IF(LEN(INDIRECT(ADDRESS(ROW()-1, COLUMN())))=1,"",INDIRECT(ADDRESS(19,6))-INDIRECT(ADDRESS(19,7)))</f>
        <v>-2</v>
      </c>
      <c r="J9" s="17">
        <f ca="1">IF(LEN(INDIRECT(ADDRESS(ROW()-1, COLUMN())))=1,"",INDIRECT(ADDRESS(22,7))-INDIRECT(ADDRESS(22,6)))</f>
        <v>2</v>
      </c>
      <c r="K9" s="70"/>
      <c r="L9" s="16">
        <f ca="1">IF(COUNT(F9:J9)=0,"",SUM(F9:J9))</f>
        <v>-5</v>
      </c>
      <c r="M9" s="63"/>
    </row>
    <row r="10" spans="2:13" ht="24" customHeight="1" x14ac:dyDescent="0.25">
      <c r="B10" s="65">
        <v>4</v>
      </c>
      <c r="C10" s="88" t="s">
        <v>87</v>
      </c>
      <c r="D10" s="89"/>
      <c r="E10" s="90"/>
      <c r="F10" s="11" t="str">
        <f ca="1">INDIRECT(ADDRESS(30,7))&amp;":"&amp;INDIRECT(ADDRESS(30,6))</f>
        <v>7:8</v>
      </c>
      <c r="G10" s="6" t="str">
        <f ca="1">INDIRECT(ADDRESS(34,6))&amp;":"&amp;INDIRECT(ADDRESS(34,7))</f>
        <v>5:8</v>
      </c>
      <c r="H10" s="6" t="str">
        <f ca="1">INDIRECT(ADDRESS(19,7))&amp;":"&amp;INDIRECT(ADDRESS(19,6))</f>
        <v>8:6</v>
      </c>
      <c r="I10" s="7" t="s">
        <v>7</v>
      </c>
      <c r="J10" s="10" t="str">
        <f ca="1">INDIRECT(ADDRESS(27,6))&amp;":"&amp;INDIRECT(ADDRESS(27,7))</f>
        <v>7:4</v>
      </c>
      <c r="K10" s="70">
        <f ca="1">IF(COUNT(F11:J11)=0,"",COUNTIF(F11:J11,"&gt;0")+0.5*COUNTIF(F11:J11,0))</f>
        <v>2</v>
      </c>
      <c r="L10" s="16"/>
      <c r="M10" s="63">
        <v>3</v>
      </c>
    </row>
    <row r="11" spans="2:13" ht="24" customHeight="1" x14ac:dyDescent="0.25">
      <c r="B11" s="66"/>
      <c r="C11" s="88"/>
      <c r="D11" s="89"/>
      <c r="E11" s="90"/>
      <c r="F11" s="21">
        <f ca="1">IF(LEN(INDIRECT(ADDRESS(ROW()-1, COLUMN())))=1,"",INDIRECT(ADDRESS(30,7))-INDIRECT(ADDRESS(30,6)))</f>
        <v>-1</v>
      </c>
      <c r="G11" s="16">
        <f ca="1">IF(LEN(INDIRECT(ADDRESS(ROW()-1, COLUMN())))=1,"",INDIRECT(ADDRESS(34,6))-INDIRECT(ADDRESS(34,7)))</f>
        <v>-3</v>
      </c>
      <c r="H11" s="16">
        <f ca="1">IF(LEN(INDIRECT(ADDRESS(ROW()-1, COLUMN())))=1,"",INDIRECT(ADDRESS(19,7))-INDIRECT(ADDRESS(19,6)))</f>
        <v>2</v>
      </c>
      <c r="I11" s="14" t="s">
        <v>7</v>
      </c>
      <c r="J11" s="17">
        <f ca="1">IF(LEN(INDIRECT(ADDRESS(ROW()-1, COLUMN())))=1,"",INDIRECT(ADDRESS(27,6))-INDIRECT(ADDRESS(27,7)))</f>
        <v>3</v>
      </c>
      <c r="K11" s="70"/>
      <c r="L11" s="16">
        <f ca="1">IF(COUNT(F11:J11)=0,"",SUM(F11:J11))</f>
        <v>1</v>
      </c>
      <c r="M11" s="63"/>
    </row>
    <row r="12" spans="2:13" ht="24" customHeight="1" x14ac:dyDescent="0.25">
      <c r="B12" s="65">
        <v>5</v>
      </c>
      <c r="C12" s="67" t="s">
        <v>88</v>
      </c>
      <c r="D12" s="68"/>
      <c r="E12" s="69"/>
      <c r="F12" s="11" t="str">
        <f ca="1">INDIRECT(ADDRESS(35,6))&amp;":"&amp;INDIRECT(ADDRESS(35,7))</f>
        <v>7:13</v>
      </c>
      <c r="G12" s="6" t="str">
        <f ca="1">INDIRECT(ADDRESS(18,7))&amp;":"&amp;INDIRECT(ADDRESS(18,6))</f>
        <v>7:13</v>
      </c>
      <c r="H12" s="6" t="str">
        <f ca="1">INDIRECT(ADDRESS(22,6))&amp;":"&amp;INDIRECT(ADDRESS(22,7))</f>
        <v>7:9</v>
      </c>
      <c r="I12" s="6" t="str">
        <f ca="1">INDIRECT(ADDRESS(27,7))&amp;":"&amp;INDIRECT(ADDRESS(27,6))</f>
        <v>4:7</v>
      </c>
      <c r="J12" s="12" t="s">
        <v>7</v>
      </c>
      <c r="K12" s="70">
        <f ca="1">IF(COUNT(F13:J13)=0,"",COUNTIF(F13:J13,"&gt;0")+0.5*COUNTIF(F13:J13,0))</f>
        <v>0</v>
      </c>
      <c r="L12" s="16"/>
      <c r="M12" s="63">
        <v>5</v>
      </c>
    </row>
    <row r="13" spans="2:13" ht="24" customHeight="1" thickBot="1" x14ac:dyDescent="0.3">
      <c r="B13" s="71"/>
      <c r="C13" s="72"/>
      <c r="D13" s="73"/>
      <c r="E13" s="74"/>
      <c r="F13" s="19">
        <f ca="1">IF(LEN(INDIRECT(ADDRESS(ROW()-1, COLUMN())))=1,"",INDIRECT(ADDRESS(35,6))-INDIRECT(ADDRESS(35,7)))</f>
        <v>-6</v>
      </c>
      <c r="G13" s="18">
        <f ca="1">IF(LEN(INDIRECT(ADDRESS(ROW()-1, COLUMN())))=1,"",INDIRECT(ADDRESS(18,7))-INDIRECT(ADDRESS(18,6)))</f>
        <v>-6</v>
      </c>
      <c r="H13" s="18">
        <f ca="1">IF(LEN(INDIRECT(ADDRESS(ROW()-1, COLUMN())))=1,"",INDIRECT(ADDRESS(22,6))-INDIRECT(ADDRESS(22,7)))</f>
        <v>-2</v>
      </c>
      <c r="I13" s="18">
        <f ca="1">IF(LEN(INDIRECT(ADDRESS(ROW()-1, COLUMN())))=1,"",INDIRECT(ADDRESS(27,7))-INDIRECT(ADDRESS(27,6)))</f>
        <v>-3</v>
      </c>
      <c r="J13" s="15" t="s">
        <v>7</v>
      </c>
      <c r="K13" s="75"/>
      <c r="L13" s="18">
        <f ca="1">IF(COUNT(F13:J13)=0,"",SUM(F13:J13))</f>
        <v>-17</v>
      </c>
      <c r="M13" s="6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2:13" ht="30" customHeight="1" thickBot="1" x14ac:dyDescent="0.3">
      <c r="B17" s="62" t="s">
        <v>4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2:13" ht="30" customHeight="1" thickBot="1" x14ac:dyDescent="0.3">
      <c r="B18" s="40">
        <v>2</v>
      </c>
      <c r="C18" s="59" t="str">
        <f ca="1">IF(ISBLANK(INDIRECT(ADDRESS(B18*2+2,3))),"",INDIRECT(ADDRESS(B18*2+2,3)))</f>
        <v>Семченкова Марина</v>
      </c>
      <c r="D18" s="59"/>
      <c r="E18" s="60"/>
      <c r="F18" s="41">
        <v>13</v>
      </c>
      <c r="G18" s="42">
        <v>7</v>
      </c>
      <c r="H18" s="61" t="str">
        <f ca="1">IF(ISBLANK(INDIRECT(ADDRESS(K18*2+2,3))),"",INDIRECT(ADDRESS(K18*2+2,3)))</f>
        <v>Левченко Екатерина</v>
      </c>
      <c r="I18" s="59"/>
      <c r="J18" s="59"/>
      <c r="K18" s="40">
        <v>5</v>
      </c>
      <c r="L18" s="43" t="s">
        <v>11</v>
      </c>
      <c r="M18" s="33"/>
    </row>
    <row r="19" spans="2:13" ht="30" customHeight="1" thickBot="1" x14ac:dyDescent="0.3">
      <c r="B19" s="40">
        <v>3</v>
      </c>
      <c r="C19" s="59" t="str">
        <f ca="1">IF(ISBLANK(INDIRECT(ADDRESS(B19*2+2,3))),"",INDIRECT(ADDRESS(B19*2+2,3)))</f>
        <v>Автайкина Мария</v>
      </c>
      <c r="D19" s="59"/>
      <c r="E19" s="60"/>
      <c r="F19" s="41">
        <v>6</v>
      </c>
      <c r="G19" s="42">
        <v>8</v>
      </c>
      <c r="H19" s="61" t="str">
        <f ca="1">IF(ISBLANK(INDIRECT(ADDRESS(K19*2+2,3))),"",INDIRECT(ADDRESS(K19*2+2,3)))</f>
        <v>Пищанская Наталья</v>
      </c>
      <c r="I19" s="59"/>
      <c r="J19" s="59"/>
      <c r="K19" s="40">
        <v>4</v>
      </c>
      <c r="L19" s="43" t="s">
        <v>11</v>
      </c>
      <c r="M19" s="33"/>
    </row>
    <row r="20" spans="2:13" ht="30" customHeight="1" x14ac:dyDescent="0.25">
      <c r="M20" s="40"/>
    </row>
    <row r="21" spans="2:13" ht="30" customHeight="1" thickBot="1" x14ac:dyDescent="0.3">
      <c r="B21" s="62" t="s">
        <v>5</v>
      </c>
      <c r="C21" s="62"/>
      <c r="D21" s="62"/>
      <c r="E21" s="62"/>
      <c r="F21" s="62"/>
      <c r="G21" s="62"/>
      <c r="H21" s="62"/>
      <c r="I21" s="62"/>
      <c r="J21" s="62"/>
      <c r="K21" s="62"/>
      <c r="M21" s="40"/>
    </row>
    <row r="22" spans="2:13" ht="30" customHeight="1" thickBot="1" x14ac:dyDescent="0.3">
      <c r="B22" s="40">
        <v>5</v>
      </c>
      <c r="C22" s="59" t="str">
        <f ca="1">IF(ISBLANK(INDIRECT(ADDRESS(B22*2+2,3))),"",INDIRECT(ADDRESS(B22*2+2,3)))</f>
        <v>Левченко Екатерина</v>
      </c>
      <c r="D22" s="59"/>
      <c r="E22" s="60"/>
      <c r="F22" s="41">
        <v>7</v>
      </c>
      <c r="G22" s="42">
        <v>9</v>
      </c>
      <c r="H22" s="61" t="str">
        <f ca="1">IF(ISBLANK(INDIRECT(ADDRESS(K22*2+2,3))),"",INDIRECT(ADDRESS(K22*2+2,3)))</f>
        <v>Автайкина Мария</v>
      </c>
      <c r="I22" s="59"/>
      <c r="J22" s="59"/>
      <c r="K22" s="40">
        <v>3</v>
      </c>
      <c r="L22" s="43" t="s">
        <v>11</v>
      </c>
      <c r="M22" s="33"/>
    </row>
    <row r="23" spans="2:13" ht="30" customHeight="1" thickBot="1" x14ac:dyDescent="0.3">
      <c r="B23" s="40">
        <v>1</v>
      </c>
      <c r="C23" s="59" t="str">
        <f ca="1">IF(ISBLANK(INDIRECT(ADDRESS(B23*2+2,3))),"",INDIRECT(ADDRESS(B23*2+2,3)))</f>
        <v>Корсакова Ольга</v>
      </c>
      <c r="D23" s="59"/>
      <c r="E23" s="60"/>
      <c r="F23" s="41">
        <v>10</v>
      </c>
      <c r="G23" s="42">
        <v>11</v>
      </c>
      <c r="H23" s="61" t="str">
        <f ca="1">IF(ISBLANK(INDIRECT(ADDRESS(K23*2+2,3))),"",INDIRECT(ADDRESS(K23*2+2,3)))</f>
        <v>Семченкова Марина</v>
      </c>
      <c r="I23" s="59"/>
      <c r="J23" s="59"/>
      <c r="K23" s="40">
        <v>2</v>
      </c>
      <c r="L23" s="43" t="s">
        <v>11</v>
      </c>
      <c r="M23" s="33"/>
    </row>
    <row r="24" spans="2:13" ht="30" customHeight="1" x14ac:dyDescent="0.25">
      <c r="M24" s="40"/>
    </row>
    <row r="25" spans="2:13" ht="30" customHeight="1" thickBot="1" x14ac:dyDescent="0.3">
      <c r="B25" s="62" t="s">
        <v>6</v>
      </c>
      <c r="C25" s="62"/>
      <c r="D25" s="62"/>
      <c r="E25" s="62"/>
      <c r="F25" s="62"/>
      <c r="G25" s="62"/>
      <c r="H25" s="62"/>
      <c r="I25" s="62"/>
      <c r="J25" s="62"/>
      <c r="K25" s="62"/>
      <c r="M25" s="40"/>
    </row>
    <row r="26" spans="2:13" ht="30" customHeight="1" thickBot="1" x14ac:dyDescent="0.3">
      <c r="B26" s="40">
        <v>3</v>
      </c>
      <c r="C26" s="59" t="str">
        <f ca="1">IF(ISBLANK(INDIRECT(ADDRESS(B26*2+2,3))),"",INDIRECT(ADDRESS(B26*2+2,3)))</f>
        <v>Автайкина Мария</v>
      </c>
      <c r="D26" s="59"/>
      <c r="E26" s="60"/>
      <c r="F26" s="41">
        <v>6</v>
      </c>
      <c r="G26" s="42">
        <v>9</v>
      </c>
      <c r="H26" s="61" t="str">
        <f ca="1">IF(ISBLANK(INDIRECT(ADDRESS(K26*2+2,3))),"",INDIRECT(ADDRESS(K26*2+2,3)))</f>
        <v>Корсакова Ольга</v>
      </c>
      <c r="I26" s="59"/>
      <c r="J26" s="59"/>
      <c r="K26" s="40">
        <v>1</v>
      </c>
      <c r="L26" s="43" t="s">
        <v>11</v>
      </c>
      <c r="M26" s="33"/>
    </row>
    <row r="27" spans="2:13" ht="30" customHeight="1" thickBot="1" x14ac:dyDescent="0.3">
      <c r="B27" s="40">
        <v>4</v>
      </c>
      <c r="C27" s="59" t="str">
        <f ca="1">IF(ISBLANK(INDIRECT(ADDRESS(B27*2+2,3))),"",INDIRECT(ADDRESS(B27*2+2,3)))</f>
        <v>Пищанская Наталья</v>
      </c>
      <c r="D27" s="59"/>
      <c r="E27" s="60"/>
      <c r="F27" s="41">
        <v>7</v>
      </c>
      <c r="G27" s="42">
        <v>4</v>
      </c>
      <c r="H27" s="61" t="str">
        <f ca="1">IF(ISBLANK(INDIRECT(ADDRESS(K27*2+2,3))),"",INDIRECT(ADDRESS(K27*2+2,3)))</f>
        <v>Левченко Екатерина</v>
      </c>
      <c r="I27" s="59"/>
      <c r="J27" s="59"/>
      <c r="K27" s="40">
        <v>5</v>
      </c>
      <c r="L27" s="43" t="s">
        <v>11</v>
      </c>
      <c r="M27" s="33"/>
    </row>
    <row r="28" spans="2:13" ht="30" customHeight="1" x14ac:dyDescent="0.25">
      <c r="M28" s="40"/>
    </row>
    <row r="29" spans="2:13" ht="30" customHeight="1" thickBot="1" x14ac:dyDescent="0.3">
      <c r="B29" s="62" t="s">
        <v>8</v>
      </c>
      <c r="C29" s="62"/>
      <c r="D29" s="62"/>
      <c r="E29" s="62"/>
      <c r="F29" s="62"/>
      <c r="G29" s="62"/>
      <c r="H29" s="62"/>
      <c r="I29" s="62"/>
      <c r="J29" s="62"/>
      <c r="K29" s="62"/>
      <c r="M29" s="40"/>
    </row>
    <row r="30" spans="2:13" ht="30" customHeight="1" thickBot="1" x14ac:dyDescent="0.3">
      <c r="B30" s="40">
        <v>1</v>
      </c>
      <c r="C30" s="59" t="str">
        <f ca="1">IF(ISBLANK(INDIRECT(ADDRESS(B30*2+2,3))),"",INDIRECT(ADDRESS(B30*2+2,3)))</f>
        <v>Корсакова Ольга</v>
      </c>
      <c r="D30" s="59"/>
      <c r="E30" s="60"/>
      <c r="F30" s="41">
        <v>8</v>
      </c>
      <c r="G30" s="42">
        <v>7</v>
      </c>
      <c r="H30" s="61" t="str">
        <f ca="1">IF(ISBLANK(INDIRECT(ADDRESS(K30*2+2,3))),"",INDIRECT(ADDRESS(K30*2+2,3)))</f>
        <v>Пищанская Наталья</v>
      </c>
      <c r="I30" s="59"/>
      <c r="J30" s="59"/>
      <c r="K30" s="40">
        <v>4</v>
      </c>
      <c r="L30" s="43" t="s">
        <v>11</v>
      </c>
      <c r="M30" s="33"/>
    </row>
    <row r="31" spans="2:13" ht="30" customHeight="1" thickBot="1" x14ac:dyDescent="0.3">
      <c r="B31" s="40">
        <v>2</v>
      </c>
      <c r="C31" s="59" t="str">
        <f ca="1">IF(ISBLANK(INDIRECT(ADDRESS(B31*2+2,3))),"",INDIRECT(ADDRESS(B31*2+2,3)))</f>
        <v>Семченкова Марина</v>
      </c>
      <c r="D31" s="59"/>
      <c r="E31" s="60"/>
      <c r="F31" s="41">
        <v>13</v>
      </c>
      <c r="G31" s="42">
        <v>11</v>
      </c>
      <c r="H31" s="61" t="str">
        <f ca="1">IF(ISBLANK(INDIRECT(ADDRESS(K31*2+2,3))),"",INDIRECT(ADDRESS(K31*2+2,3)))</f>
        <v>Автайкина Мария</v>
      </c>
      <c r="I31" s="59"/>
      <c r="J31" s="59"/>
      <c r="K31" s="40">
        <v>3</v>
      </c>
      <c r="L31" s="43" t="s">
        <v>11</v>
      </c>
      <c r="M31" s="33"/>
    </row>
    <row r="32" spans="2:13" ht="30" customHeight="1" x14ac:dyDescent="0.25">
      <c r="M32" s="40"/>
    </row>
    <row r="33" spans="2:13" ht="30" customHeight="1" thickBot="1" x14ac:dyDescent="0.3">
      <c r="B33" s="62" t="s">
        <v>9</v>
      </c>
      <c r="C33" s="62"/>
      <c r="D33" s="62"/>
      <c r="E33" s="62"/>
      <c r="F33" s="62"/>
      <c r="G33" s="62"/>
      <c r="H33" s="62"/>
      <c r="I33" s="62"/>
      <c r="J33" s="62"/>
      <c r="K33" s="62"/>
      <c r="M33" s="40"/>
    </row>
    <row r="34" spans="2:13" ht="30" customHeight="1" thickBot="1" x14ac:dyDescent="0.3">
      <c r="B34" s="40">
        <v>4</v>
      </c>
      <c r="C34" s="59" t="str">
        <f ca="1">IF(ISBLANK(INDIRECT(ADDRESS(B34*2+2,3))),"",INDIRECT(ADDRESS(B34*2+2,3)))</f>
        <v>Пищанская Наталья</v>
      </c>
      <c r="D34" s="59"/>
      <c r="E34" s="60"/>
      <c r="F34" s="41">
        <v>5</v>
      </c>
      <c r="G34" s="42">
        <v>8</v>
      </c>
      <c r="H34" s="61" t="str">
        <f ca="1">IF(ISBLANK(INDIRECT(ADDRESS(K34*2+2,3))),"",INDIRECT(ADDRESS(K34*2+2,3)))</f>
        <v>Семченкова Марина</v>
      </c>
      <c r="I34" s="59"/>
      <c r="J34" s="59"/>
      <c r="K34" s="40">
        <v>2</v>
      </c>
      <c r="L34" s="43" t="s">
        <v>11</v>
      </c>
      <c r="M34" s="33"/>
    </row>
    <row r="35" spans="2:13" ht="30" customHeight="1" thickBot="1" x14ac:dyDescent="0.3">
      <c r="B35" s="40">
        <v>5</v>
      </c>
      <c r="C35" s="59" t="str">
        <f ca="1">IF(ISBLANK(INDIRECT(ADDRESS(B35*2+2,3))),"",INDIRECT(ADDRESS(B35*2+2,3)))</f>
        <v>Левченко Екатерина</v>
      </c>
      <c r="D35" s="59"/>
      <c r="E35" s="60"/>
      <c r="F35" s="41">
        <v>7</v>
      </c>
      <c r="G35" s="42">
        <v>13</v>
      </c>
      <c r="H35" s="61" t="str">
        <f ca="1">IF(ISBLANK(INDIRECT(ADDRESS(K35*2+2,3))),"",INDIRECT(ADDRESS(K35*2+2,3)))</f>
        <v>Корсакова Ольга</v>
      </c>
      <c r="I35" s="59"/>
      <c r="J35" s="59"/>
      <c r="K35" s="40">
        <v>1</v>
      </c>
      <c r="L35" s="43" t="s">
        <v>11</v>
      </c>
      <c r="M35" s="33"/>
    </row>
  </sheetData>
  <mergeCells count="47">
    <mergeCell ref="B29:K29"/>
    <mergeCell ref="C26:E26"/>
    <mergeCell ref="B25:K25"/>
    <mergeCell ref="H26:J26"/>
    <mergeCell ref="C27:E27"/>
    <mergeCell ref="H27:J27"/>
    <mergeCell ref="C23:E23"/>
    <mergeCell ref="C19:E19"/>
    <mergeCell ref="H19:J19"/>
    <mergeCell ref="B21:K21"/>
    <mergeCell ref="C22:E22"/>
    <mergeCell ref="H22:J22"/>
    <mergeCell ref="H23:J23"/>
    <mergeCell ref="C3:E3"/>
    <mergeCell ref="B4:B5"/>
    <mergeCell ref="C4:E5"/>
    <mergeCell ref="B1:K1"/>
    <mergeCell ref="B6:B7"/>
    <mergeCell ref="C6:E7"/>
    <mergeCell ref="K6:K7"/>
    <mergeCell ref="M4:M5"/>
    <mergeCell ref="M6:M7"/>
    <mergeCell ref="M8:M9"/>
    <mergeCell ref="B10:B11"/>
    <mergeCell ref="C10:E11"/>
    <mergeCell ref="K10:K11"/>
    <mergeCell ref="M10:M11"/>
    <mergeCell ref="K4:K5"/>
    <mergeCell ref="B8:B9"/>
    <mergeCell ref="C8:E9"/>
    <mergeCell ref="K8:K9"/>
    <mergeCell ref="K12:K13"/>
    <mergeCell ref="M12:M13"/>
    <mergeCell ref="B17:K17"/>
    <mergeCell ref="C18:E18"/>
    <mergeCell ref="H18:J18"/>
    <mergeCell ref="B12:B13"/>
    <mergeCell ref="C12:E13"/>
    <mergeCell ref="C34:E34"/>
    <mergeCell ref="H34:J34"/>
    <mergeCell ref="C35:E35"/>
    <mergeCell ref="H35:J35"/>
    <mergeCell ref="C30:E30"/>
    <mergeCell ref="H30:J30"/>
    <mergeCell ref="C31:E31"/>
    <mergeCell ref="H31:J31"/>
    <mergeCell ref="B33:K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C4" sqref="C4:E5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3" ht="59.25" customHeight="1" x14ac:dyDescent="0.25">
      <c r="B1" s="80" t="s">
        <v>74</v>
      </c>
      <c r="C1" s="80"/>
      <c r="D1" s="80"/>
      <c r="E1" s="80"/>
      <c r="F1" s="80"/>
      <c r="G1" s="80"/>
      <c r="H1" s="80"/>
      <c r="I1" s="80"/>
      <c r="J1" s="80"/>
      <c r="K1" s="80"/>
      <c r="L1" s="34">
        <v>46039</v>
      </c>
    </row>
    <row r="2" spans="2:13" ht="15.75" thickBot="1" x14ac:dyDescent="0.3">
      <c r="L2" t="s">
        <v>39</v>
      </c>
    </row>
    <row r="3" spans="2:13" ht="30" customHeight="1" thickBot="1" x14ac:dyDescent="0.3">
      <c r="B3" s="55"/>
      <c r="C3" s="81" t="s">
        <v>0</v>
      </c>
      <c r="D3" s="82"/>
      <c r="E3" s="83"/>
      <c r="F3" s="1">
        <v>1</v>
      </c>
      <c r="G3" s="1">
        <v>2</v>
      </c>
      <c r="H3" s="2">
        <v>3</v>
      </c>
      <c r="I3" s="2">
        <v>4</v>
      </c>
      <c r="J3" s="55" t="s">
        <v>1</v>
      </c>
      <c r="K3" s="1" t="s">
        <v>3</v>
      </c>
      <c r="L3" s="37" t="s">
        <v>2</v>
      </c>
    </row>
    <row r="4" spans="2:13" ht="24" customHeight="1" x14ac:dyDescent="0.25">
      <c r="B4" s="84">
        <v>1</v>
      </c>
      <c r="C4" s="85" t="s">
        <v>89</v>
      </c>
      <c r="D4" s="86"/>
      <c r="E4" s="87"/>
      <c r="F4" s="9" t="s">
        <v>7</v>
      </c>
      <c r="G4" s="5" t="str">
        <f ca="1">INDIRECT(ADDRESS(21,6))&amp;":"&amp;INDIRECT(ADDRESS(21,7))</f>
        <v>12:11</v>
      </c>
      <c r="H4" s="5" t="str">
        <f ca="1">INDIRECT(ADDRESS(25,7))&amp;":"&amp;INDIRECT(ADDRESS(25,6))</f>
        <v>9:7</v>
      </c>
      <c r="I4" s="20" t="str">
        <f ca="1">INDIRECT(ADDRESS(16,6))&amp;":"&amp;INDIRECT(ADDRESS(16,7))</f>
        <v>9:13</v>
      </c>
      <c r="J4" s="91">
        <f ca="1">IF(COUNT(F5:I5)=0,"",COUNTIF(F5:I5,"&gt;0")+0.5*COUNTIF(F5:I5,0))</f>
        <v>2</v>
      </c>
      <c r="K4" s="22"/>
      <c r="L4" s="79">
        <v>2</v>
      </c>
    </row>
    <row r="5" spans="2:13" ht="24" customHeight="1" x14ac:dyDescent="0.25">
      <c r="B5" s="66"/>
      <c r="C5" s="88"/>
      <c r="D5" s="89"/>
      <c r="E5" s="90"/>
      <c r="F5" s="13" t="s">
        <v>7</v>
      </c>
      <c r="G5" s="16">
        <f ca="1">IF(LEN(INDIRECT(ADDRESS(ROW()-1, COLUMN())))=1,"",INDIRECT(ADDRESS(21,6))-INDIRECT(ADDRESS(21,7)))</f>
        <v>1</v>
      </c>
      <c r="H5" s="16">
        <f ca="1">IF(LEN(INDIRECT(ADDRESS(ROW()-1, COLUMN())))=1,"",INDIRECT(ADDRESS(25,7))-INDIRECT(ADDRESS(25,6)))</f>
        <v>2</v>
      </c>
      <c r="I5" s="17">
        <f ca="1">IF(LEN(INDIRECT(ADDRESS(ROW()-1, COLUMN())))=1,"",INDIRECT(ADDRESS(16,6))-INDIRECT(ADDRESS(16,7)))</f>
        <v>-4</v>
      </c>
      <c r="J5" s="70"/>
      <c r="K5" s="16">
        <f ca="1">IF(COUNT(F5:I5)=0,"",SUM(F5:I5))</f>
        <v>-1</v>
      </c>
      <c r="L5" s="63"/>
    </row>
    <row r="6" spans="2:13" ht="24" customHeight="1" x14ac:dyDescent="0.25">
      <c r="B6" s="65">
        <v>2</v>
      </c>
      <c r="C6" s="67" t="s">
        <v>90</v>
      </c>
      <c r="D6" s="68"/>
      <c r="E6" s="69"/>
      <c r="F6" s="11" t="str">
        <f ca="1">INDIRECT(ADDRESS(21,7))&amp;":"&amp;INDIRECT(ADDRESS(21,6))</f>
        <v>11:12</v>
      </c>
      <c r="G6" s="7" t="s">
        <v>7</v>
      </c>
      <c r="H6" s="6" t="str">
        <f ca="1">INDIRECT(ADDRESS(17,6))&amp;":"&amp;INDIRECT(ADDRESS(17,7))</f>
        <v>8:11</v>
      </c>
      <c r="I6" s="10" t="str">
        <f ca="1">INDIRECT(ADDRESS(24,6))&amp;":"&amp;INDIRECT(ADDRESS(24,7))</f>
        <v>5:10</v>
      </c>
      <c r="J6" s="70">
        <f ca="1">IF(COUNT(F7:I7)=0,"",COUNTIF(F7:I7,"&gt;0")+0.5*COUNTIF(F7:I7,0))</f>
        <v>0</v>
      </c>
      <c r="K6" s="16"/>
      <c r="L6" s="63">
        <v>4</v>
      </c>
    </row>
    <row r="7" spans="2:13" ht="24" customHeight="1" x14ac:dyDescent="0.25">
      <c r="B7" s="66"/>
      <c r="C7" s="67"/>
      <c r="D7" s="68"/>
      <c r="E7" s="69"/>
      <c r="F7" s="21">
        <f ca="1">IF(LEN(INDIRECT(ADDRESS(ROW()-1, COLUMN())))=1,"",INDIRECT(ADDRESS(21,7))-INDIRECT(ADDRESS(21,6)))</f>
        <v>-1</v>
      </c>
      <c r="G7" s="14" t="s">
        <v>7</v>
      </c>
      <c r="H7" s="16">
        <f ca="1">IF(LEN(INDIRECT(ADDRESS(ROW()-1, COLUMN())))=1,"",INDIRECT(ADDRESS(17,6))-INDIRECT(ADDRESS(17,7)))</f>
        <v>-3</v>
      </c>
      <c r="I7" s="17">
        <f ca="1">IF(LEN(INDIRECT(ADDRESS(ROW()-1, COLUMN())))=1,"",INDIRECT(ADDRESS(24,6))-INDIRECT(ADDRESS(24,7)))</f>
        <v>-5</v>
      </c>
      <c r="J7" s="70"/>
      <c r="K7" s="16">
        <f ca="1">IF(COUNT(F7:I7)=0,"",SUM(F7:I7))</f>
        <v>-9</v>
      </c>
      <c r="L7" s="63"/>
    </row>
    <row r="8" spans="2:13" ht="24" customHeight="1" x14ac:dyDescent="0.25">
      <c r="B8" s="65">
        <v>3</v>
      </c>
      <c r="C8" s="67" t="s">
        <v>91</v>
      </c>
      <c r="D8" s="68"/>
      <c r="E8" s="69"/>
      <c r="F8" s="11" t="str">
        <f ca="1">INDIRECT(ADDRESS(25,6))&amp;":"&amp;INDIRECT(ADDRESS(25,7))</f>
        <v>7:9</v>
      </c>
      <c r="G8" s="6" t="str">
        <f ca="1">INDIRECT(ADDRESS(17,7))&amp;":"&amp;INDIRECT(ADDRESS(17,6))</f>
        <v>11:8</v>
      </c>
      <c r="H8" s="7" t="s">
        <v>7</v>
      </c>
      <c r="I8" s="10" t="str">
        <f ca="1">INDIRECT(ADDRESS(20,7))&amp;":"&amp;INDIRECT(ADDRESS(20,6))</f>
        <v>9:13</v>
      </c>
      <c r="J8" s="70">
        <f ca="1">IF(COUNT(F9:I9)=0,"",COUNTIF(F9:I9,"&gt;0")+0.5*COUNTIF(F9:I9,0))</f>
        <v>1</v>
      </c>
      <c r="K8" s="16"/>
      <c r="L8" s="63">
        <v>3</v>
      </c>
    </row>
    <row r="9" spans="2:13" ht="24" customHeight="1" x14ac:dyDescent="0.25">
      <c r="B9" s="66"/>
      <c r="C9" s="67"/>
      <c r="D9" s="68"/>
      <c r="E9" s="69"/>
      <c r="F9" s="21">
        <f ca="1">IF(LEN(INDIRECT(ADDRESS(ROW()-1, COLUMN())))=1,"",INDIRECT(ADDRESS(25,6))-INDIRECT(ADDRESS(25,7)))</f>
        <v>-2</v>
      </c>
      <c r="G9" s="16">
        <f ca="1">IF(LEN(INDIRECT(ADDRESS(ROW()-1, COLUMN())))=1,"",INDIRECT(ADDRESS(17,7))-INDIRECT(ADDRESS(17,6)))</f>
        <v>3</v>
      </c>
      <c r="H9" s="14" t="s">
        <v>7</v>
      </c>
      <c r="I9" s="17">
        <f ca="1">IF(LEN(INDIRECT(ADDRESS(ROW()-1, COLUMN())))=1,"",INDIRECT(ADDRESS(20,7))-INDIRECT(ADDRESS(20,6)))</f>
        <v>-4</v>
      </c>
      <c r="J9" s="70"/>
      <c r="K9" s="16">
        <f ca="1">IF(COUNT(F9:I9)=0,"",SUM(F9:I9))</f>
        <v>-3</v>
      </c>
      <c r="L9" s="63"/>
    </row>
    <row r="10" spans="2:13" ht="24" customHeight="1" x14ac:dyDescent="0.25">
      <c r="B10" s="65">
        <v>4</v>
      </c>
      <c r="C10" s="76" t="s">
        <v>92</v>
      </c>
      <c r="D10" s="77"/>
      <c r="E10" s="78"/>
      <c r="F10" s="11" t="str">
        <f ca="1">INDIRECT(ADDRESS(16,7))&amp;":"&amp;INDIRECT(ADDRESS(16,6))</f>
        <v>13:9</v>
      </c>
      <c r="G10" s="6" t="str">
        <f ca="1">INDIRECT(ADDRESS(24,7))&amp;":"&amp;INDIRECT(ADDRESS(24,6))</f>
        <v>10:5</v>
      </c>
      <c r="H10" s="6" t="str">
        <f ca="1">INDIRECT(ADDRESS(20,6))&amp;":"&amp;INDIRECT(ADDRESS(20,7))</f>
        <v>13:9</v>
      </c>
      <c r="I10" s="12" t="s">
        <v>7</v>
      </c>
      <c r="J10" s="70">
        <f ca="1">IF(COUNT(F11:I11)=0,"",COUNTIF(F11:I11,"&gt;0")+0.5*COUNTIF(F11:I11,0))</f>
        <v>3</v>
      </c>
      <c r="K10" s="16"/>
      <c r="L10" s="63">
        <v>1</v>
      </c>
    </row>
    <row r="11" spans="2:13" ht="24" customHeight="1" thickBot="1" x14ac:dyDescent="0.3">
      <c r="B11" s="71"/>
      <c r="C11" s="109"/>
      <c r="D11" s="110"/>
      <c r="E11" s="111"/>
      <c r="F11" s="19">
        <f ca="1">IF(LEN(INDIRECT(ADDRESS(ROW()-1, COLUMN())))=1,"",INDIRECT(ADDRESS(16,7))-INDIRECT(ADDRESS(16,6)))</f>
        <v>4</v>
      </c>
      <c r="G11" s="18">
        <f ca="1">IF(LEN(INDIRECT(ADDRESS(ROW()-1, COLUMN())))=1,"",INDIRECT(ADDRESS(24,7))-INDIRECT(ADDRESS(24,6)))</f>
        <v>5</v>
      </c>
      <c r="H11" s="18">
        <f ca="1">IF(LEN(INDIRECT(ADDRESS(ROW()-1, COLUMN())))=1,"",INDIRECT(ADDRESS(20,6))-INDIRECT(ADDRESS(20,7)))</f>
        <v>4</v>
      </c>
      <c r="I11" s="15" t="s">
        <v>7</v>
      </c>
      <c r="J11" s="75"/>
      <c r="K11" s="18">
        <f ca="1">IF(COUNT(F11:I11)=0,"",SUM(F11:I11))</f>
        <v>13</v>
      </c>
      <c r="L11" s="64"/>
    </row>
    <row r="15" spans="2:13" ht="30" customHeight="1" thickBot="1" x14ac:dyDescent="0.3">
      <c r="B15" s="62" t="s">
        <v>4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2:13" ht="30" customHeight="1" thickBot="1" x14ac:dyDescent="0.3">
      <c r="B16" s="40">
        <v>1</v>
      </c>
      <c r="C16" s="59" t="str">
        <f ca="1">IF(ISBLANK(INDIRECT(ADDRESS(B16*2+2,3))),"",INDIRECT(ADDRESS(B16*2+2,3)))</f>
        <v>Федорова Анна</v>
      </c>
      <c r="D16" s="59"/>
      <c r="E16" s="60"/>
      <c r="F16" s="41">
        <v>9</v>
      </c>
      <c r="G16" s="42">
        <v>13</v>
      </c>
      <c r="H16" s="61" t="str">
        <f ca="1">IF(ISBLANK(INDIRECT(ADDRESS(K16*2+2,3))),"",INDIRECT(ADDRESS(K16*2+2,3)))</f>
        <v>Акулова Александра</v>
      </c>
      <c r="I16" s="59"/>
      <c r="J16" s="59"/>
      <c r="K16" s="40">
        <v>4</v>
      </c>
      <c r="L16" s="43" t="s">
        <v>11</v>
      </c>
      <c r="M16" s="39"/>
    </row>
    <row r="17" spans="2:13" ht="30" customHeight="1" thickBot="1" x14ac:dyDescent="0.3">
      <c r="B17" s="40">
        <v>2</v>
      </c>
      <c r="C17" s="59" t="str">
        <f ca="1">IF(ISBLANK(INDIRECT(ADDRESS(B17*2+2,3))),"",INDIRECT(ADDRESS(B17*2+2,3)))</f>
        <v>Романова Елена</v>
      </c>
      <c r="D17" s="59"/>
      <c r="E17" s="60"/>
      <c r="F17" s="41">
        <v>8</v>
      </c>
      <c r="G17" s="42">
        <v>11</v>
      </c>
      <c r="H17" s="61" t="str">
        <f ca="1">IF(ISBLANK(INDIRECT(ADDRESS(K17*2+2,3))),"",INDIRECT(ADDRESS(K17*2+2,3)))</f>
        <v>Кочетова Валерия</v>
      </c>
      <c r="I17" s="59"/>
      <c r="J17" s="59"/>
      <c r="K17" s="40">
        <v>3</v>
      </c>
      <c r="L17" s="43" t="s">
        <v>11</v>
      </c>
      <c r="M17" s="39"/>
    </row>
    <row r="18" spans="2:13" ht="30" customHeight="1" x14ac:dyDescent="0.25"/>
    <row r="19" spans="2:13" ht="30" customHeight="1" thickBot="1" x14ac:dyDescent="0.3">
      <c r="B19" s="62" t="s">
        <v>5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2:13" ht="30" customHeight="1" thickBot="1" x14ac:dyDescent="0.3">
      <c r="B20" s="40">
        <v>4</v>
      </c>
      <c r="C20" s="59" t="str">
        <f ca="1">IF(ISBLANK(INDIRECT(ADDRESS(B20*2+2,3))),"",INDIRECT(ADDRESS(B20*2+2,3)))</f>
        <v>Акулова Александра</v>
      </c>
      <c r="D20" s="59"/>
      <c r="E20" s="60"/>
      <c r="F20" s="41">
        <v>13</v>
      </c>
      <c r="G20" s="42">
        <v>9</v>
      </c>
      <c r="H20" s="61" t="str">
        <f ca="1">IF(ISBLANK(INDIRECT(ADDRESS(K20*2+2,3))),"",INDIRECT(ADDRESS(K20*2+2,3)))</f>
        <v>Кочетова Валерия</v>
      </c>
      <c r="I20" s="59"/>
      <c r="J20" s="59"/>
      <c r="K20" s="40">
        <v>3</v>
      </c>
      <c r="L20" s="43" t="s">
        <v>11</v>
      </c>
      <c r="M20" s="39"/>
    </row>
    <row r="21" spans="2:13" ht="30" customHeight="1" thickBot="1" x14ac:dyDescent="0.3">
      <c r="B21" s="40">
        <v>1</v>
      </c>
      <c r="C21" s="59" t="str">
        <f ca="1">IF(ISBLANK(INDIRECT(ADDRESS(B21*2+2,3))),"",INDIRECT(ADDRESS(B21*2+2,3)))</f>
        <v>Федорова Анна</v>
      </c>
      <c r="D21" s="59"/>
      <c r="E21" s="60"/>
      <c r="F21" s="41">
        <v>12</v>
      </c>
      <c r="G21" s="42">
        <v>11</v>
      </c>
      <c r="H21" s="61" t="str">
        <f ca="1">IF(ISBLANK(INDIRECT(ADDRESS(K21*2+2,3))),"",INDIRECT(ADDRESS(K21*2+2,3)))</f>
        <v>Романова Елена</v>
      </c>
      <c r="I21" s="59"/>
      <c r="J21" s="59"/>
      <c r="K21" s="40">
        <v>2</v>
      </c>
      <c r="L21" s="43" t="s">
        <v>11</v>
      </c>
      <c r="M21" s="39"/>
    </row>
    <row r="22" spans="2:13" ht="30" customHeight="1" x14ac:dyDescent="0.25"/>
    <row r="23" spans="2:13" ht="30" customHeight="1" thickBot="1" x14ac:dyDescent="0.3">
      <c r="B23" s="62" t="s">
        <v>6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2:13" ht="30" customHeight="1" thickBot="1" x14ac:dyDescent="0.3">
      <c r="B24" s="40">
        <v>2</v>
      </c>
      <c r="C24" s="59" t="str">
        <f ca="1">IF(ISBLANK(INDIRECT(ADDRESS(B24*2+2,3))),"",INDIRECT(ADDRESS(B24*2+2,3)))</f>
        <v>Романова Елена</v>
      </c>
      <c r="D24" s="59"/>
      <c r="E24" s="60"/>
      <c r="F24" s="41">
        <v>5</v>
      </c>
      <c r="G24" s="42">
        <v>10</v>
      </c>
      <c r="H24" s="61" t="str">
        <f ca="1">IF(ISBLANK(INDIRECT(ADDRESS(K24*2+2,3))),"",INDIRECT(ADDRESS(K24*2+2,3)))</f>
        <v>Акулова Александра</v>
      </c>
      <c r="I24" s="59"/>
      <c r="J24" s="59"/>
      <c r="K24" s="40">
        <v>4</v>
      </c>
      <c r="L24" s="43" t="s">
        <v>11</v>
      </c>
      <c r="M24" s="39"/>
    </row>
    <row r="25" spans="2:13" ht="30" customHeight="1" thickBot="1" x14ac:dyDescent="0.3">
      <c r="B25" s="40">
        <v>3</v>
      </c>
      <c r="C25" s="59" t="str">
        <f ca="1">IF(ISBLANK(INDIRECT(ADDRESS(B25*2+2,3))),"",INDIRECT(ADDRESS(B25*2+2,3)))</f>
        <v>Кочетова Валерия</v>
      </c>
      <c r="D25" s="59"/>
      <c r="E25" s="60"/>
      <c r="F25" s="41">
        <v>7</v>
      </c>
      <c r="G25" s="42">
        <v>9</v>
      </c>
      <c r="H25" s="61" t="str">
        <f ca="1">IF(ISBLANK(INDIRECT(ADDRESS(K25*2+2,3))),"",INDIRECT(ADDRESS(K25*2+2,3)))</f>
        <v>Федорова Анна</v>
      </c>
      <c r="I25" s="59"/>
      <c r="J25" s="59"/>
      <c r="K25" s="40">
        <v>1</v>
      </c>
      <c r="L25" s="43" t="s">
        <v>11</v>
      </c>
      <c r="M25" s="39"/>
    </row>
  </sheetData>
  <mergeCells count="33">
    <mergeCell ref="C25:E25"/>
    <mergeCell ref="H25:J25"/>
    <mergeCell ref="H17:J17"/>
    <mergeCell ref="B23:K23"/>
    <mergeCell ref="C24:E24"/>
    <mergeCell ref="H24:J24"/>
    <mergeCell ref="C21:E21"/>
    <mergeCell ref="H21:J21"/>
    <mergeCell ref="B19:K19"/>
    <mergeCell ref="C20:E20"/>
    <mergeCell ref="H20:J20"/>
    <mergeCell ref="L10:L11"/>
    <mergeCell ref="B15:K15"/>
    <mergeCell ref="C16:E16"/>
    <mergeCell ref="H16:J16"/>
    <mergeCell ref="C17:E17"/>
    <mergeCell ref="B10:B11"/>
    <mergeCell ref="C10:E11"/>
    <mergeCell ref="J10:J11"/>
    <mergeCell ref="B6:B7"/>
    <mergeCell ref="C6:E7"/>
    <mergeCell ref="L6:L7"/>
    <mergeCell ref="B8:B9"/>
    <mergeCell ref="C8:E9"/>
    <mergeCell ref="L8:L9"/>
    <mergeCell ref="J6:J7"/>
    <mergeCell ref="J8:J9"/>
    <mergeCell ref="B1:K1"/>
    <mergeCell ref="C3:E3"/>
    <mergeCell ref="B4:B5"/>
    <mergeCell ref="C4:E5"/>
    <mergeCell ref="L4:L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Бж1</vt:lpstr>
      <vt:lpstr>ПоЖ1</vt:lpstr>
      <vt:lpstr>ПоЖ2</vt:lpstr>
      <vt:lpstr>ПЖ1</vt:lpstr>
      <vt:lpstr>ПЖ2</vt:lpstr>
      <vt:lpstr>ПЖ3</vt:lpstr>
      <vt:lpstr>ПЖ4</vt:lpstr>
      <vt:lpstr>АЖ1</vt:lpstr>
      <vt:lpstr>АЖ2</vt:lpstr>
      <vt:lpstr>ЯЖ1</vt:lpstr>
      <vt:lpstr>ДЖ1</vt:lpstr>
      <vt:lpstr>МЖ1</vt:lpstr>
      <vt:lpstr>МЖ2</vt:lpstr>
      <vt:lpstr>МЖ3</vt:lpstr>
      <vt:lpstr>МЖ4</vt:lpstr>
      <vt:lpstr>КЖ1</vt:lpstr>
      <vt:lpstr>ПзЖ1</vt:lpstr>
      <vt:lpstr>Лист ож Москва</vt:lpstr>
      <vt:lpstr>Финалисты</vt:lpstr>
      <vt:lpstr>Служебный лист</vt:lpstr>
    </vt:vector>
  </TitlesOfParts>
  <Company>Домашний компьютер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Крапиль</dc:creator>
  <cp:lastModifiedBy>Тихонов Дмитрий</cp:lastModifiedBy>
  <cp:lastPrinted>2025-01-21T09:29:12Z</cp:lastPrinted>
  <dcterms:created xsi:type="dcterms:W3CDTF">2009-05-19T09:37:33Z</dcterms:created>
  <dcterms:modified xsi:type="dcterms:W3CDTF">2026-01-20T07:28:06Z</dcterms:modified>
</cp:coreProperties>
</file>