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етанк\Турниры\Зимний тет\2026\"/>
    </mc:Choice>
  </mc:AlternateContent>
  <bookViews>
    <workbookView xWindow="0" yWindow="0" windowWidth="24000" windowHeight="9750" activeTab="7"/>
  </bookViews>
  <sheets>
    <sheet name="Финалистки" sheetId="1" r:id="rId1"/>
    <sheet name="A" sheetId="2" r:id="rId2"/>
    <sheet name="B" sheetId="3" r:id="rId3"/>
    <sheet name="C" sheetId="4" r:id="rId4"/>
    <sheet name="D" sheetId="5" r:id="rId5"/>
    <sheet name="E" sheetId="6" r:id="rId6"/>
    <sheet name="F" sheetId="7" r:id="rId7"/>
    <sheet name="Кубок А" sheetId="8" r:id="rId8"/>
    <sheet name="Кубок В" sheetId="9" r:id="rId9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9" l="1"/>
  <c r="F22" i="9"/>
  <c r="B20" i="9"/>
  <c r="F14" i="9"/>
  <c r="F6" i="9"/>
  <c r="J10" i="9" s="1"/>
  <c r="E48" i="1" l="1"/>
  <c r="C48" i="1"/>
  <c r="E47" i="1"/>
  <c r="C47" i="1"/>
  <c r="E46" i="1"/>
  <c r="C46" i="1"/>
  <c r="E45" i="1"/>
  <c r="C45" i="1"/>
  <c r="J14" i="7"/>
  <c r="J14" i="3"/>
  <c r="H40" i="3"/>
  <c r="J6" i="2"/>
  <c r="H22" i="2"/>
  <c r="H12" i="2"/>
  <c r="C40" i="2"/>
  <c r="F30" i="8"/>
  <c r="C21" i="4"/>
  <c r="H27" i="3"/>
  <c r="C21" i="6"/>
  <c r="H6" i="6"/>
  <c r="I4" i="7"/>
  <c r="C32" i="3"/>
  <c r="C26" i="3"/>
  <c r="C42" i="7"/>
  <c r="J4" i="2"/>
  <c r="I4" i="5"/>
  <c r="C31" i="3"/>
  <c r="H21" i="2"/>
  <c r="I6" i="7"/>
  <c r="C37" i="2"/>
  <c r="H36" i="3"/>
  <c r="H35" i="4"/>
  <c r="G10" i="2"/>
  <c r="H4" i="7"/>
  <c r="I14" i="6"/>
  <c r="G14" i="5"/>
  <c r="H14" i="7"/>
  <c r="H10" i="2"/>
  <c r="K6" i="3"/>
  <c r="C26" i="6"/>
  <c r="H26" i="6"/>
  <c r="G4" i="7"/>
  <c r="J10" i="7"/>
  <c r="H36" i="2"/>
  <c r="C41" i="7"/>
  <c r="F12" i="3"/>
  <c r="B40" i="8"/>
  <c r="C20" i="4"/>
  <c r="H10" i="7"/>
  <c r="C40" i="7"/>
  <c r="K12" i="5"/>
  <c r="H10" i="3"/>
  <c r="I5" i="7"/>
  <c r="H42" i="3"/>
  <c r="I7" i="7"/>
  <c r="H42" i="6"/>
  <c r="F8" i="7"/>
  <c r="C25" i="5"/>
  <c r="C30" i="6"/>
  <c r="J8" i="7"/>
  <c r="K10" i="6"/>
  <c r="H20" i="5"/>
  <c r="I8" i="2"/>
  <c r="I12" i="5"/>
  <c r="K4" i="6"/>
  <c r="C36" i="4"/>
  <c r="H40" i="4"/>
  <c r="C25" i="3"/>
  <c r="H25" i="7"/>
  <c r="H10" i="4"/>
  <c r="I14" i="4"/>
  <c r="K4" i="7"/>
  <c r="H26" i="2"/>
  <c r="C37" i="3"/>
  <c r="F14" i="2"/>
  <c r="I8" i="5"/>
  <c r="H27" i="5"/>
  <c r="B56" i="8"/>
  <c r="H35" i="2"/>
  <c r="C32" i="2"/>
  <c r="C37" i="5"/>
  <c r="G8" i="7"/>
  <c r="H31" i="6"/>
  <c r="H35" i="7"/>
  <c r="C35" i="2"/>
  <c r="H25" i="3"/>
  <c r="C27" i="7"/>
  <c r="J10" i="2"/>
  <c r="I14" i="5"/>
  <c r="H26" i="7"/>
  <c r="C32" i="4"/>
  <c r="H30" i="4"/>
  <c r="J4" i="3"/>
  <c r="J10" i="6"/>
  <c r="J6" i="4"/>
  <c r="F6" i="2"/>
  <c r="H30" i="3"/>
  <c r="H27" i="7"/>
  <c r="K8" i="3"/>
  <c r="G12" i="2"/>
  <c r="C21" i="2"/>
  <c r="J8" i="2"/>
  <c r="H4" i="6"/>
  <c r="G8" i="2"/>
  <c r="F12" i="2"/>
  <c r="G8" i="6"/>
  <c r="C20" i="3"/>
  <c r="K8" i="6"/>
  <c r="C22" i="2"/>
  <c r="H32" i="7"/>
  <c r="G4" i="6"/>
  <c r="J15" i="7"/>
  <c r="C27" i="3"/>
  <c r="F6" i="5"/>
  <c r="C27" i="4"/>
  <c r="G10" i="5"/>
  <c r="K12" i="6"/>
  <c r="C22" i="5"/>
  <c r="G14" i="6"/>
  <c r="C37" i="6"/>
  <c r="H27" i="2"/>
  <c r="F12" i="4"/>
  <c r="J8" i="5"/>
  <c r="I6" i="5"/>
  <c r="C40" i="6"/>
  <c r="H25" i="2"/>
  <c r="I14" i="2"/>
  <c r="C36" i="5"/>
  <c r="I4" i="6"/>
  <c r="G8" i="3"/>
  <c r="G9" i="3" s="1"/>
  <c r="H37" i="7"/>
  <c r="J4" i="6"/>
  <c r="J5" i="6" s="1"/>
  <c r="K6" i="5"/>
  <c r="F12" i="6"/>
  <c r="F14" i="5"/>
  <c r="H31" i="4"/>
  <c r="J6" i="5"/>
  <c r="C20" i="5"/>
  <c r="C26" i="5"/>
  <c r="K12" i="2"/>
  <c r="H21" i="3"/>
  <c r="C22" i="6"/>
  <c r="J4" i="7"/>
  <c r="F14" i="3"/>
  <c r="C40" i="5"/>
  <c r="I8" i="7"/>
  <c r="F8" i="2"/>
  <c r="K7" i="5"/>
  <c r="C25" i="4"/>
  <c r="H40" i="5"/>
  <c r="H20" i="3"/>
  <c r="H25" i="6"/>
  <c r="F8" i="5"/>
  <c r="C42" i="3"/>
  <c r="F46" i="8"/>
  <c r="K12" i="7"/>
  <c r="C32" i="7"/>
  <c r="C27" i="6"/>
  <c r="C26" i="7"/>
  <c r="H37" i="5"/>
  <c r="H10" i="5"/>
  <c r="H11" i="5" s="1"/>
  <c r="G14" i="2"/>
  <c r="G12" i="6"/>
  <c r="C35" i="5"/>
  <c r="J15" i="3"/>
  <c r="H35" i="3"/>
  <c r="H10" i="6"/>
  <c r="F14" i="8"/>
  <c r="H36" i="5"/>
  <c r="H6" i="4"/>
  <c r="K10" i="2"/>
  <c r="F8" i="3"/>
  <c r="K8" i="5"/>
  <c r="K9" i="5" s="1"/>
  <c r="B8" i="8"/>
  <c r="H26" i="3"/>
  <c r="H25" i="4"/>
  <c r="H4" i="2"/>
  <c r="J8" i="4"/>
  <c r="H37" i="4"/>
  <c r="J10" i="3"/>
  <c r="C42" i="4"/>
  <c r="G12" i="3"/>
  <c r="C42" i="5"/>
  <c r="F6" i="6"/>
  <c r="H30" i="6"/>
  <c r="H31" i="5"/>
  <c r="C22" i="4"/>
  <c r="I12" i="2"/>
  <c r="H12" i="3"/>
  <c r="H36" i="7"/>
  <c r="C42" i="6"/>
  <c r="G4" i="2"/>
  <c r="H31" i="2"/>
  <c r="F14" i="4"/>
  <c r="B52" i="8"/>
  <c r="C27" i="2"/>
  <c r="H6" i="5"/>
  <c r="C30" i="2"/>
  <c r="J10" i="4"/>
  <c r="F6" i="3"/>
  <c r="H20" i="7"/>
  <c r="C31" i="7"/>
  <c r="B20" i="8"/>
  <c r="C32" i="6"/>
  <c r="F14" i="6"/>
  <c r="H12" i="6"/>
  <c r="F10" i="4"/>
  <c r="H30" i="7"/>
  <c r="G12" i="7"/>
  <c r="H4" i="4"/>
  <c r="C41" i="3"/>
  <c r="C21" i="5"/>
  <c r="H26" i="4"/>
  <c r="C40" i="4"/>
  <c r="I8" i="3"/>
  <c r="H21" i="6"/>
  <c r="H41" i="4"/>
  <c r="K6" i="2"/>
  <c r="H37" i="6"/>
  <c r="G14" i="3"/>
  <c r="H6" i="7"/>
  <c r="I12" i="6"/>
  <c r="H5" i="6"/>
  <c r="C25" i="7"/>
  <c r="K8" i="7"/>
  <c r="I9" i="2"/>
  <c r="I4" i="2"/>
  <c r="F8" i="6"/>
  <c r="H14" i="4"/>
  <c r="J14" i="5"/>
  <c r="H11" i="3"/>
  <c r="H40" i="2"/>
  <c r="H32" i="3"/>
  <c r="F6" i="4"/>
  <c r="H21" i="5"/>
  <c r="C25" i="6"/>
  <c r="I12" i="3"/>
  <c r="G10" i="6"/>
  <c r="H32" i="5"/>
  <c r="C36" i="2"/>
  <c r="C36" i="7"/>
  <c r="J9" i="2"/>
  <c r="K6" i="4"/>
  <c r="H22" i="6"/>
  <c r="C20" i="6"/>
  <c r="H37" i="3"/>
  <c r="C26" i="4"/>
  <c r="C21" i="7"/>
  <c r="H11" i="6"/>
  <c r="K4" i="3"/>
  <c r="H20" i="6"/>
  <c r="C26" i="2"/>
  <c r="C21" i="3"/>
  <c r="H21" i="7"/>
  <c r="H14" i="6"/>
  <c r="K6" i="7"/>
  <c r="I6" i="4"/>
  <c r="I6" i="3"/>
  <c r="H4" i="3"/>
  <c r="C27" i="5"/>
  <c r="C40" i="3"/>
  <c r="C22" i="3"/>
  <c r="G8" i="4"/>
  <c r="H30" i="2"/>
  <c r="C31" i="4"/>
  <c r="G14" i="7"/>
  <c r="H22" i="5"/>
  <c r="I6" i="2"/>
  <c r="C22" i="7"/>
  <c r="C30" i="7"/>
  <c r="H12" i="7"/>
  <c r="G12" i="4"/>
  <c r="I14" i="3"/>
  <c r="H32" i="6"/>
  <c r="G14" i="4"/>
  <c r="G4" i="3"/>
  <c r="H42" i="2"/>
  <c r="C41" i="5"/>
  <c r="G13" i="3"/>
  <c r="J6" i="6"/>
  <c r="H27" i="4"/>
  <c r="G4" i="4"/>
  <c r="K8" i="4"/>
  <c r="K9" i="4" s="1"/>
  <c r="H21" i="4"/>
  <c r="C35" i="6"/>
  <c r="F10" i="2"/>
  <c r="H12" i="5"/>
  <c r="J7" i="2"/>
  <c r="K8" i="2"/>
  <c r="C37" i="4"/>
  <c r="F10" i="6"/>
  <c r="K10" i="5"/>
  <c r="J14" i="4"/>
  <c r="J15" i="4" s="1"/>
  <c r="C41" i="4"/>
  <c r="H13" i="2"/>
  <c r="I8" i="4"/>
  <c r="I4" i="3"/>
  <c r="I5" i="3" s="1"/>
  <c r="G12" i="5"/>
  <c r="K12" i="4"/>
  <c r="H20" i="4"/>
  <c r="F10" i="5"/>
  <c r="K10" i="4"/>
  <c r="I5" i="5"/>
  <c r="I4" i="4"/>
  <c r="H6" i="2"/>
  <c r="J4" i="5"/>
  <c r="K4" i="5"/>
  <c r="C36" i="3"/>
  <c r="H35" i="6"/>
  <c r="F12" i="7"/>
  <c r="C42" i="2"/>
  <c r="G4" i="5"/>
  <c r="H41" i="3"/>
  <c r="F11" i="6"/>
  <c r="C35" i="7"/>
  <c r="H22" i="7"/>
  <c r="C41" i="2"/>
  <c r="J6" i="7"/>
  <c r="J4" i="4"/>
  <c r="J6" i="3"/>
  <c r="H14" i="5"/>
  <c r="H41" i="5"/>
  <c r="F14" i="7"/>
  <c r="H14" i="2"/>
  <c r="H14" i="3"/>
  <c r="J5" i="4"/>
  <c r="I14" i="7"/>
  <c r="J8" i="6"/>
  <c r="H7" i="4"/>
  <c r="B36" i="8"/>
  <c r="H4" i="5"/>
  <c r="I12" i="7"/>
  <c r="I15" i="7"/>
  <c r="H36" i="4"/>
  <c r="C20" i="2"/>
  <c r="K4" i="4"/>
  <c r="C30" i="4"/>
  <c r="F8" i="4"/>
  <c r="C37" i="7"/>
  <c r="I6" i="6"/>
  <c r="H42" i="5"/>
  <c r="C36" i="6"/>
  <c r="B4" i="8"/>
  <c r="F9" i="2"/>
  <c r="F10" i="7"/>
  <c r="I5" i="4"/>
  <c r="H31" i="7"/>
  <c r="J14" i="2"/>
  <c r="H20" i="2"/>
  <c r="H32" i="2"/>
  <c r="C30" i="3"/>
  <c r="F62" i="8"/>
  <c r="H35" i="5"/>
  <c r="C31" i="5"/>
  <c r="K12" i="3"/>
  <c r="C31" i="6"/>
  <c r="F6" i="7"/>
  <c r="K9" i="6"/>
  <c r="H31" i="3"/>
  <c r="I12" i="4"/>
  <c r="H12" i="4"/>
  <c r="C25" i="2"/>
  <c r="H7" i="6"/>
  <c r="H41" i="7"/>
  <c r="G10" i="4"/>
  <c r="B24" i="8"/>
  <c r="J10" i="5"/>
  <c r="H42" i="4"/>
  <c r="H27" i="6"/>
  <c r="I8" i="6"/>
  <c r="C35" i="3"/>
  <c r="G10" i="3"/>
  <c r="C31" i="2"/>
  <c r="F10" i="3"/>
  <c r="F11" i="3" s="1"/>
  <c r="H32" i="4"/>
  <c r="H36" i="6"/>
  <c r="C20" i="7"/>
  <c r="C32" i="5"/>
  <c r="H26" i="5"/>
  <c r="H22" i="3"/>
  <c r="H40" i="6"/>
  <c r="H5" i="4"/>
  <c r="H6" i="3"/>
  <c r="K10" i="3"/>
  <c r="K6" i="6"/>
  <c r="H41" i="2"/>
  <c r="J8" i="3"/>
  <c r="C35" i="4"/>
  <c r="G5" i="2"/>
  <c r="H40" i="7"/>
  <c r="H30" i="5"/>
  <c r="K4" i="2"/>
  <c r="C41" i="6"/>
  <c r="G10" i="7"/>
  <c r="F12" i="5"/>
  <c r="G9" i="6"/>
  <c r="H25" i="5"/>
  <c r="H41" i="6"/>
  <c r="C30" i="5"/>
  <c r="F7" i="3"/>
  <c r="K10" i="7"/>
  <c r="J14" i="6"/>
  <c r="H37" i="2"/>
  <c r="H22" i="4"/>
  <c r="H42" i="7"/>
  <c r="G8" i="5"/>
  <c r="G13" i="4"/>
  <c r="H7" i="7"/>
  <c r="I7" i="5"/>
  <c r="F13" i="7"/>
  <c r="F11" i="2"/>
  <c r="F7" i="6"/>
  <c r="J9" i="7"/>
  <c r="F9" i="3"/>
  <c r="I13" i="6"/>
  <c r="H15" i="6"/>
  <c r="J7" i="5"/>
  <c r="H5" i="7"/>
  <c r="I15" i="5"/>
  <c r="F13" i="6"/>
  <c r="G11" i="4"/>
  <c r="G11" i="3"/>
  <c r="G5" i="7"/>
  <c r="K5" i="7"/>
  <c r="H13" i="4"/>
  <c r="J5" i="5"/>
  <c r="G15" i="4"/>
  <c r="F15" i="7"/>
  <c r="I15" i="6"/>
  <c r="G5" i="4"/>
  <c r="J5" i="7"/>
  <c r="F7" i="2"/>
  <c r="K13" i="2"/>
  <c r="G11" i="7"/>
  <c r="F11" i="7"/>
  <c r="F13" i="4"/>
  <c r="G9" i="7"/>
  <c r="F13" i="3"/>
  <c r="G13" i="2"/>
  <c r="K13" i="4"/>
  <c r="H15" i="7"/>
  <c r="J15" i="5"/>
  <c r="F15" i="5"/>
  <c r="G15" i="7"/>
  <c r="G11" i="5"/>
  <c r="K11" i="3"/>
  <c r="I9" i="7"/>
  <c r="I13" i="7"/>
  <c r="F15" i="3"/>
  <c r="I7" i="2"/>
  <c r="I7" i="6"/>
  <c r="J11" i="4"/>
  <c r="H7" i="2"/>
  <c r="G15" i="5"/>
  <c r="I9" i="4"/>
  <c r="J11" i="6"/>
  <c r="J11" i="2"/>
  <c r="G13" i="7"/>
  <c r="J9" i="3"/>
  <c r="G9" i="4"/>
  <c r="I15" i="2"/>
  <c r="G15" i="2"/>
  <c r="K7" i="4"/>
  <c r="K5" i="2"/>
  <c r="I9" i="3"/>
  <c r="G15" i="3"/>
  <c r="I9" i="5"/>
  <c r="I13" i="4"/>
  <c r="J15" i="6"/>
  <c r="I7" i="4"/>
  <c r="H5" i="5"/>
  <c r="K9" i="3"/>
  <c r="H11" i="4"/>
  <c r="G11" i="2"/>
  <c r="K7" i="2"/>
  <c r="F15" i="2"/>
  <c r="K7" i="7"/>
  <c r="I13" i="5"/>
  <c r="K13" i="7"/>
  <c r="J5" i="2"/>
  <c r="K9" i="2"/>
  <c r="H5" i="2"/>
  <c r="H15" i="5"/>
  <c r="J11" i="3"/>
  <c r="J9" i="6"/>
  <c r="J7" i="7"/>
  <c r="F13" i="2"/>
  <c r="H11" i="2"/>
  <c r="G5" i="5"/>
  <c r="F11" i="4"/>
  <c r="I15" i="4"/>
  <c r="F9" i="6"/>
  <c r="F7" i="7"/>
  <c r="H13" i="3"/>
  <c r="G5" i="6"/>
  <c r="G5" i="3"/>
  <c r="K13" i="3"/>
  <c r="I5" i="6"/>
  <c r="J7" i="4"/>
  <c r="H11" i="7"/>
  <c r="F9" i="5"/>
  <c r="J15" i="2"/>
  <c r="F11" i="5"/>
  <c r="I13" i="3"/>
  <c r="K11" i="4"/>
  <c r="J11" i="7"/>
  <c r="K11" i="6"/>
  <c r="I9" i="6"/>
  <c r="K5" i="5"/>
  <c r="K5" i="3"/>
  <c r="G13" i="6"/>
  <c r="K11" i="7"/>
  <c r="H15" i="4"/>
  <c r="F15" i="6"/>
  <c r="I13" i="2"/>
  <c r="H13" i="5"/>
  <c r="J7" i="6"/>
  <c r="H13" i="6"/>
  <c r="H15" i="3"/>
  <c r="J9" i="4"/>
  <c r="K5" i="6"/>
  <c r="G13" i="5"/>
  <c r="I5" i="2"/>
  <c r="J5" i="3"/>
  <c r="K13" i="5"/>
  <c r="K11" i="2"/>
  <c r="G9" i="5"/>
  <c r="H13" i="7"/>
  <c r="K7" i="3"/>
  <c r="H15" i="2"/>
  <c r="M5" i="6" l="1"/>
  <c r="L4" i="6"/>
  <c r="L6" i="7"/>
  <c r="M7" i="7"/>
  <c r="M9" i="6"/>
  <c r="L8" i="6"/>
  <c r="L10" i="4"/>
  <c r="M11" i="4"/>
  <c r="L4" i="5"/>
  <c r="M5" i="5"/>
  <c r="L12" i="2"/>
  <c r="M13" i="2"/>
  <c r="M15" i="2"/>
  <c r="L14" i="2"/>
  <c r="M15" i="5"/>
  <c r="L14" i="5"/>
  <c r="M13" i="3"/>
  <c r="L12" i="3"/>
  <c r="M13" i="4"/>
  <c r="L12" i="4"/>
  <c r="L10" i="7"/>
  <c r="M11" i="7"/>
  <c r="L6" i="2"/>
  <c r="M7" i="2"/>
  <c r="M15" i="7"/>
  <c r="L14" i="7"/>
  <c r="L4" i="7"/>
  <c r="M5" i="7"/>
  <c r="M9" i="3"/>
  <c r="L8" i="3"/>
  <c r="L10" i="2"/>
  <c r="M11" i="2"/>
  <c r="L12" i="7"/>
  <c r="M13" i="7"/>
  <c r="M5" i="2"/>
  <c r="L4" i="2"/>
  <c r="M11" i="3"/>
  <c r="L10" i="3"/>
  <c r="F6" i="8"/>
  <c r="J10" i="8" s="1"/>
  <c r="B68" i="8" s="1"/>
  <c r="F38" i="8"/>
  <c r="F22" i="8"/>
  <c r="J26" i="8" s="1"/>
  <c r="N18" i="8" s="1"/>
  <c r="F54" i="8"/>
  <c r="J58" i="8" s="1"/>
  <c r="B72" i="8" s="1"/>
  <c r="J42" i="8"/>
  <c r="N50" i="8" s="1"/>
  <c r="K7" i="6"/>
  <c r="J11" i="5"/>
  <c r="F9" i="4"/>
  <c r="K11" i="5"/>
  <c r="H5" i="3"/>
  <c r="G11" i="6"/>
  <c r="K9" i="7"/>
  <c r="H7" i="5"/>
  <c r="F15" i="4"/>
  <c r="J9" i="5"/>
  <c r="K13" i="6"/>
  <c r="G9" i="2"/>
  <c r="F13" i="5"/>
  <c r="H7" i="3"/>
  <c r="K5" i="4"/>
  <c r="J7" i="3"/>
  <c r="I15" i="3"/>
  <c r="I7" i="3"/>
  <c r="F7" i="4"/>
  <c r="G15" i="6"/>
  <c r="F7" i="5"/>
  <c r="F9" i="7"/>
  <c r="M9" i="7" l="1"/>
  <c r="L8" i="7"/>
  <c r="L6" i="5"/>
  <c r="M7" i="5"/>
  <c r="L14" i="6"/>
  <c r="M15" i="6"/>
  <c r="M7" i="4"/>
  <c r="L6" i="4"/>
  <c r="L14" i="3"/>
  <c r="M15" i="3"/>
  <c r="L4" i="4"/>
  <c r="M5" i="4"/>
  <c r="M7" i="3"/>
  <c r="L6" i="3"/>
  <c r="M13" i="5"/>
  <c r="L12" i="5"/>
  <c r="M9" i="2"/>
  <c r="L8" i="2"/>
  <c r="L12" i="6"/>
  <c r="M13" i="6"/>
  <c r="M9" i="5"/>
  <c r="L8" i="5"/>
  <c r="M15" i="4"/>
  <c r="L14" i="4"/>
  <c r="L10" i="6"/>
  <c r="M11" i="6"/>
  <c r="L4" i="3"/>
  <c r="M5" i="3"/>
  <c r="L8" i="4"/>
  <c r="M9" i="4"/>
  <c r="M11" i="5"/>
  <c r="L10" i="5"/>
  <c r="L6" i="6"/>
  <c r="M7" i="6"/>
  <c r="R34" i="8"/>
  <c r="F70" i="8"/>
</calcChain>
</file>

<file path=xl/sharedStrings.xml><?xml version="1.0" encoding="utf-8"?>
<sst xmlns="http://schemas.openxmlformats.org/spreadsheetml/2006/main" count="449" uniqueCount="118">
  <si>
    <t xml:space="preserve">№пп </t>
  </si>
  <si>
    <t>Игрок</t>
  </si>
  <si>
    <t>Рейтинг</t>
  </si>
  <si>
    <t>Город</t>
  </si>
  <si>
    <t>Группа</t>
  </si>
  <si>
    <t>Поток</t>
  </si>
  <si>
    <t>Замены</t>
  </si>
  <si>
    <t>Чекмарева Татьяна</t>
  </si>
  <si>
    <t>Питер</t>
  </si>
  <si>
    <t>ПЖ1</t>
  </si>
  <si>
    <t>Артюхина Елена</t>
  </si>
  <si>
    <t>Москва</t>
  </si>
  <si>
    <t>МЖ3</t>
  </si>
  <si>
    <t>из листа ожидания вместо Калуги</t>
  </si>
  <si>
    <t>Большакова Мария</t>
  </si>
  <si>
    <t>Приозерск</t>
  </si>
  <si>
    <t>ПоЖ2</t>
  </si>
  <si>
    <t>Мурашова Елена</t>
  </si>
  <si>
    <t>Алиева Ольга</t>
  </si>
  <si>
    <t>ПЖ4</t>
  </si>
  <si>
    <t>Бирюкова Наталья</t>
  </si>
  <si>
    <t>МЖ2</t>
  </si>
  <si>
    <t>Соколова Ольга</t>
  </si>
  <si>
    <t>ПоЖ1</t>
  </si>
  <si>
    <t>Хафизова Индира</t>
  </si>
  <si>
    <t>Головко Татьяна</t>
  </si>
  <si>
    <t>МЖ4</t>
  </si>
  <si>
    <t>Дубовицкая Ольга</t>
  </si>
  <si>
    <t>МЖ1</t>
  </si>
  <si>
    <t>Бублик Татьяна</t>
  </si>
  <si>
    <t>Десногорск</t>
  </si>
  <si>
    <t>ДЖ1</t>
  </si>
  <si>
    <t>Кирменская Елена</t>
  </si>
  <si>
    <t>Калуга</t>
  </si>
  <si>
    <t>КЖ1</t>
  </si>
  <si>
    <t>Березнеговская Светлана</t>
  </si>
  <si>
    <t>Розанова Юлия</t>
  </si>
  <si>
    <t>ПЖ2</t>
  </si>
  <si>
    <t>вместо Хе</t>
  </si>
  <si>
    <t>Кондратова Нина</t>
  </si>
  <si>
    <t>ПЖ3</t>
  </si>
  <si>
    <t>вместо Пименовой</t>
  </si>
  <si>
    <t>Петрушко Юлия</t>
  </si>
  <si>
    <t>Таратина Елена</t>
  </si>
  <si>
    <t>Карепова Елена</t>
  </si>
  <si>
    <t>Елсакова Алена</t>
  </si>
  <si>
    <t>Трофимова Катерина</t>
  </si>
  <si>
    <t>Акулова Александра</t>
  </si>
  <si>
    <t>Анапа</t>
  </si>
  <si>
    <t>АЖ2</t>
  </si>
  <si>
    <t>Скляр Светлана</t>
  </si>
  <si>
    <t>Орлова Таисия</t>
  </si>
  <si>
    <t>Мельник Татьяна</t>
  </si>
  <si>
    <t>Полярные Зори</t>
  </si>
  <si>
    <t>ПЗЖ1</t>
  </si>
  <si>
    <t>Ткаченко Анна</t>
  </si>
  <si>
    <t>Шубина Ольга</t>
  </si>
  <si>
    <t>Балаково</t>
  </si>
  <si>
    <t>БЖ1</t>
  </si>
  <si>
    <t>Мишарина Светлана</t>
  </si>
  <si>
    <t>Федорова Анна</t>
  </si>
  <si>
    <t>вместо Корсаковой</t>
  </si>
  <si>
    <t>Семченкова Марина</t>
  </si>
  <si>
    <t>АЖ1</t>
  </si>
  <si>
    <t>Зинкеева Татьяна</t>
  </si>
  <si>
    <t>вместо Полярных Зорь</t>
  </si>
  <si>
    <t>Привалова Ирина</t>
  </si>
  <si>
    <t>вместо Полярных Зорь, после отказа Потаповой</t>
  </si>
  <si>
    <t>Борисенко Анна</t>
  </si>
  <si>
    <t>Ялта</t>
  </si>
  <si>
    <t>ЯЖ1</t>
  </si>
  <si>
    <t>Самофал Халида</t>
  </si>
  <si>
    <t>Молчанова Анастасия</t>
  </si>
  <si>
    <t>Сизова Ирина</t>
  </si>
  <si>
    <t>Прокощенкова Ирина</t>
  </si>
  <si>
    <t>Лист ожидания Москва</t>
  </si>
  <si>
    <t>Место</t>
  </si>
  <si>
    <t>процент побед</t>
  </si>
  <si>
    <t>поб над ф</t>
  </si>
  <si>
    <t>ср разн</t>
  </si>
  <si>
    <t>ср очки</t>
  </si>
  <si>
    <t>группа</t>
  </si>
  <si>
    <t>Лукьянова Ирина</t>
  </si>
  <si>
    <t>Поток 1 суббота утро</t>
  </si>
  <si>
    <t>Поток 2 суббота вечер</t>
  </si>
  <si>
    <t>Поток 3 воскресенье утро</t>
  </si>
  <si>
    <t>Команда</t>
  </si>
  <si>
    <t>победы</t>
  </si>
  <si>
    <t>доп</t>
  </si>
  <si>
    <t>место</t>
  </si>
  <si>
    <t/>
  </si>
  <si>
    <t>Тур 1</t>
  </si>
  <si>
    <t>дор.</t>
  </si>
  <si>
    <t>Тур 2</t>
  </si>
  <si>
    <t>Тур 3</t>
  </si>
  <si>
    <t>Тур 4</t>
  </si>
  <si>
    <t>Тур 5</t>
  </si>
  <si>
    <t>Группа А</t>
  </si>
  <si>
    <t>женщины</t>
  </si>
  <si>
    <t>утро</t>
  </si>
  <si>
    <t>Группа В</t>
  </si>
  <si>
    <t>Группа С</t>
  </si>
  <si>
    <t>вечер</t>
  </si>
  <si>
    <t>Группа D</t>
  </si>
  <si>
    <t>Группа E</t>
  </si>
  <si>
    <t>Группа F</t>
  </si>
  <si>
    <t>начало в 10:00</t>
  </si>
  <si>
    <t>начало в 15:30</t>
  </si>
  <si>
    <t>Финал зимнего тет-а-тет 2026г. среди женщин</t>
  </si>
  <si>
    <t>Кубок В</t>
  </si>
  <si>
    <t>a</t>
  </si>
  <si>
    <t>f</t>
  </si>
  <si>
    <t>За 3-е место</t>
  </si>
  <si>
    <t>Новороссийск</t>
  </si>
  <si>
    <t>b</t>
  </si>
  <si>
    <t>d</t>
  </si>
  <si>
    <t>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</si>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</sst>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;0"/>
    <numFmt numFmtId="165" formatCode="\+##;\-##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4"/>
      <color indexed="8"/>
      <name val="Calibri Light"/>
      <family val="1"/>
      <charset val="204"/>
      <scheme val="maj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0" tint="-0.14999847407452621"/>
      <name val="Calibri"/>
      <family val="2"/>
      <charset val="204"/>
      <scheme val="minor"/>
    </font>
    <font>
      <b/>
      <sz val="36"/>
      <color indexed="8"/>
      <name val="Calibri Light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0" tint="-0.1499984740745262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2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16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5" fontId="4" fillId="3" borderId="21" xfId="0" applyNumberFormat="1" applyFont="1" applyFill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165" fontId="4" fillId="3" borderId="3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right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/>
    <xf numFmtId="14" fontId="0" fillId="0" borderId="0" xfId="0" applyNumberFormat="1"/>
    <xf numFmtId="0" fontId="0" fillId="0" borderId="0" xfId="0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4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0" xfId="0" applyFont="1"/>
    <xf numFmtId="164" fontId="4" fillId="2" borderId="22" xfId="0" applyNumberFormat="1" applyFont="1" applyFill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3" fillId="0" borderId="18" xfId="0" applyFont="1" applyFill="1" applyBorder="1" applyAlignment="1">
      <alignment horizontal="left" vertical="center" wrapText="1" indent="1"/>
    </xf>
    <xf numFmtId="0" fontId="3" fillId="0" borderId="19" xfId="0" applyFont="1" applyFill="1" applyBorder="1" applyAlignment="1">
      <alignment horizontal="left" vertical="center" wrapText="1" indent="1"/>
    </xf>
    <xf numFmtId="0" fontId="3" fillId="0" borderId="20" xfId="0" applyFont="1" applyFill="1" applyBorder="1" applyAlignment="1">
      <alignment horizontal="left" vertical="center" wrapText="1" indent="1"/>
    </xf>
    <xf numFmtId="0" fontId="3" fillId="0" borderId="28" xfId="0" applyFont="1" applyFill="1" applyBorder="1" applyAlignment="1">
      <alignment horizontal="left" vertical="center" wrapText="1" indent="1"/>
    </xf>
    <xf numFmtId="0" fontId="3" fillId="0" borderId="29" xfId="0" applyFont="1" applyFill="1" applyBorder="1" applyAlignment="1">
      <alignment horizontal="left" vertical="center" wrapText="1" indent="1"/>
    </xf>
    <xf numFmtId="0" fontId="3" fillId="0" borderId="30" xfId="0" applyFont="1" applyFill="1" applyBorder="1" applyAlignment="1">
      <alignment horizontal="left" vertical="center" wrapText="1" indent="1"/>
    </xf>
    <xf numFmtId="0" fontId="3" fillId="4" borderId="18" xfId="0" applyFont="1" applyFill="1" applyBorder="1" applyAlignment="1">
      <alignment horizontal="left" vertical="center" wrapText="1" indent="1"/>
    </xf>
    <xf numFmtId="0" fontId="3" fillId="4" borderId="19" xfId="0" applyFont="1" applyFill="1" applyBorder="1" applyAlignment="1">
      <alignment horizontal="left" vertical="center" wrapText="1" indent="1"/>
    </xf>
    <xf numFmtId="0" fontId="3" fillId="4" borderId="20" xfId="0" applyFont="1" applyFill="1" applyBorder="1" applyAlignment="1">
      <alignment horizontal="left" vertical="center" wrapText="1" indent="1"/>
    </xf>
    <xf numFmtId="0" fontId="3" fillId="4" borderId="10" xfId="0" applyFont="1" applyFill="1" applyBorder="1" applyAlignment="1">
      <alignment horizontal="left" vertical="center" wrapText="1" indent="1"/>
    </xf>
    <xf numFmtId="0" fontId="3" fillId="4" borderId="11" xfId="0" applyFont="1" applyFill="1" applyBorder="1" applyAlignment="1">
      <alignment horizontal="left" vertical="center" wrapText="1" indent="1"/>
    </xf>
    <xf numFmtId="0" fontId="3" fillId="4" borderId="12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1"/>
    </xf>
    <xf numFmtId="0" fontId="3" fillId="0" borderId="11" xfId="0" applyFont="1" applyFill="1" applyBorder="1" applyAlignment="1">
      <alignment horizontal="left" vertical="center" wrapText="1" indent="1"/>
    </xf>
    <xf numFmtId="0" fontId="3" fillId="0" borderId="12" xfId="0" applyFont="1" applyFill="1" applyBorder="1" applyAlignment="1">
      <alignment horizontal="left" vertical="center" wrapText="1" indent="1"/>
    </xf>
    <xf numFmtId="0" fontId="8" fillId="0" borderId="35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2" borderId="43" xfId="0" applyFont="1" applyFill="1" applyBorder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4" fillId="4" borderId="10" xfId="0" applyFont="1" applyFill="1" applyBorder="1" applyAlignment="1">
      <alignment horizontal="left" vertical="center" wrapText="1" indent="1"/>
    </xf>
    <xf numFmtId="0" fontId="14" fillId="4" borderId="11" xfId="0" applyFont="1" applyFill="1" applyBorder="1" applyAlignment="1">
      <alignment horizontal="left" vertical="center" wrapText="1" indent="1"/>
    </xf>
    <xf numFmtId="0" fontId="14" fillId="4" borderId="12" xfId="0" applyFont="1" applyFill="1" applyBorder="1" applyAlignment="1">
      <alignment horizontal="left" vertical="center" wrapText="1" indent="1"/>
    </xf>
    <xf numFmtId="0" fontId="14" fillId="4" borderId="18" xfId="0" applyFont="1" applyFill="1" applyBorder="1" applyAlignment="1">
      <alignment horizontal="left" vertical="center" wrapText="1" indent="1"/>
    </xf>
    <xf numFmtId="0" fontId="14" fillId="4" borderId="19" xfId="0" applyFont="1" applyFill="1" applyBorder="1" applyAlignment="1">
      <alignment horizontal="left" vertical="center" wrapText="1" indent="1"/>
    </xf>
    <xf numFmtId="0" fontId="14" fillId="4" borderId="20" xfId="0" applyFont="1" applyFill="1" applyBorder="1" applyAlignment="1">
      <alignment horizontal="left" vertical="center" wrapText="1" indent="1"/>
    </xf>
    <xf numFmtId="0" fontId="14" fillId="0" borderId="18" xfId="0" applyFont="1" applyFill="1" applyBorder="1" applyAlignment="1">
      <alignment horizontal="left" vertical="center" wrapText="1" indent="1"/>
    </xf>
    <xf numFmtId="0" fontId="14" fillId="0" borderId="19" xfId="0" applyFont="1" applyFill="1" applyBorder="1" applyAlignment="1">
      <alignment horizontal="left" vertical="center" wrapText="1" indent="1"/>
    </xf>
    <xf numFmtId="0" fontId="14" fillId="0" borderId="20" xfId="0" applyFont="1" applyFill="1" applyBorder="1" applyAlignment="1">
      <alignment horizontal="left" vertical="center" wrapText="1" indent="1"/>
    </xf>
    <xf numFmtId="0" fontId="14" fillId="0" borderId="28" xfId="0" applyFont="1" applyFill="1" applyBorder="1" applyAlignment="1">
      <alignment horizontal="left" vertical="center" wrapText="1" indent="1"/>
    </xf>
    <xf numFmtId="0" fontId="14" fillId="0" borderId="29" xfId="0" applyFont="1" applyFill="1" applyBorder="1" applyAlignment="1">
      <alignment horizontal="left" vertical="center" wrapText="1" indent="1"/>
    </xf>
    <xf numFmtId="0" fontId="14" fillId="0" borderId="30" xfId="0" applyFont="1" applyFill="1" applyBorder="1" applyAlignment="1">
      <alignment horizontal="left" vertical="center" wrapText="1" indent="1"/>
    </xf>
    <xf numFmtId="0" fontId="14" fillId="0" borderId="10" xfId="0" applyFont="1" applyFill="1" applyBorder="1" applyAlignment="1">
      <alignment horizontal="left" vertical="center" wrapText="1" indent="1"/>
    </xf>
    <xf numFmtId="0" fontId="14" fillId="0" borderId="11" xfId="0" applyFont="1" applyFill="1" applyBorder="1" applyAlignment="1">
      <alignment horizontal="left" vertical="center" wrapText="1" indent="1"/>
    </xf>
    <xf numFmtId="0" fontId="14" fillId="0" borderId="12" xfId="0" applyFont="1" applyFill="1" applyBorder="1" applyAlignment="1">
      <alignment horizontal="left" vertical="center" wrapText="1" indent="1"/>
    </xf>
    <xf numFmtId="0" fontId="14" fillId="4" borderId="28" xfId="0" applyFont="1" applyFill="1" applyBorder="1" applyAlignment="1">
      <alignment horizontal="left" vertical="center" wrapText="1" indent="1"/>
    </xf>
    <xf numFmtId="0" fontId="14" fillId="4" borderId="29" xfId="0" applyFont="1" applyFill="1" applyBorder="1" applyAlignment="1">
      <alignment horizontal="left" vertical="center" wrapText="1" indent="1"/>
    </xf>
    <xf numFmtId="0" fontId="14" fillId="4" borderId="30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9" workbookViewId="0">
      <selection activeCell="B24" sqref="B24"/>
    </sheetView>
  </sheetViews>
  <sheetFormatPr defaultRowHeight="15" x14ac:dyDescent="0.25"/>
  <cols>
    <col min="1" max="1" width="5.140625" style="2" customWidth="1"/>
    <col min="2" max="2" width="30.28515625" customWidth="1"/>
    <col min="3" max="3" width="9.5703125" style="2" customWidth="1"/>
    <col min="4" max="4" width="15.7109375" customWidth="1"/>
    <col min="6" max="6" width="10.85546875" style="2" customWidth="1"/>
    <col min="7" max="7" width="23.57031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25">
      <c r="A2" s="1"/>
      <c r="B2" s="1" t="s">
        <v>83</v>
      </c>
      <c r="C2" s="15">
        <v>46053</v>
      </c>
      <c r="D2" s="1" t="s">
        <v>106</v>
      </c>
      <c r="E2" s="1"/>
      <c r="F2" s="1"/>
      <c r="G2" s="1"/>
      <c r="H2" s="1"/>
    </row>
    <row r="3" spans="1:8" x14ac:dyDescent="0.25">
      <c r="A3" s="2">
        <v>1</v>
      </c>
      <c r="B3" s="3" t="s">
        <v>14</v>
      </c>
      <c r="C3" s="4">
        <v>84</v>
      </c>
      <c r="D3" s="5" t="s">
        <v>15</v>
      </c>
      <c r="E3" s="5" t="s">
        <v>16</v>
      </c>
      <c r="F3" s="9">
        <v>1</v>
      </c>
      <c r="G3" s="5"/>
      <c r="H3" s="5"/>
    </row>
    <row r="4" spans="1:8" s="1" customFormat="1" x14ac:dyDescent="0.25">
      <c r="A4" s="2">
        <v>2</v>
      </c>
      <c r="B4" s="6" t="s">
        <v>20</v>
      </c>
      <c r="C4" s="4">
        <v>75</v>
      </c>
      <c r="D4" s="7" t="s">
        <v>11</v>
      </c>
      <c r="E4" s="5" t="s">
        <v>21</v>
      </c>
      <c r="F4" s="9">
        <v>1</v>
      </c>
      <c r="G4" s="5"/>
      <c r="H4" s="5"/>
    </row>
    <row r="5" spans="1:8" x14ac:dyDescent="0.25">
      <c r="A5" s="2">
        <v>3</v>
      </c>
      <c r="B5" s="3" t="s">
        <v>22</v>
      </c>
      <c r="C5" s="4">
        <v>71</v>
      </c>
      <c r="D5" s="5" t="s">
        <v>15</v>
      </c>
      <c r="E5" s="5" t="s">
        <v>23</v>
      </c>
      <c r="F5" s="10">
        <v>1</v>
      </c>
      <c r="G5" s="5"/>
      <c r="H5" s="5"/>
    </row>
    <row r="6" spans="1:8" x14ac:dyDescent="0.25">
      <c r="A6" s="2">
        <v>4</v>
      </c>
      <c r="B6" s="3" t="s">
        <v>27</v>
      </c>
      <c r="C6" s="4">
        <v>61</v>
      </c>
      <c r="D6" s="7" t="s">
        <v>11</v>
      </c>
      <c r="E6" t="s">
        <v>28</v>
      </c>
      <c r="F6" s="9">
        <v>1</v>
      </c>
      <c r="G6" s="5" t="s">
        <v>13</v>
      </c>
      <c r="H6" s="5"/>
    </row>
    <row r="7" spans="1:8" x14ac:dyDescent="0.25">
      <c r="A7" s="2">
        <v>5</v>
      </c>
      <c r="B7" s="7" t="s">
        <v>35</v>
      </c>
      <c r="C7" s="10">
        <v>53</v>
      </c>
      <c r="D7" s="7" t="s">
        <v>33</v>
      </c>
      <c r="E7" s="7" t="s">
        <v>34</v>
      </c>
      <c r="F7" s="10">
        <v>1</v>
      </c>
      <c r="G7" s="5"/>
      <c r="H7" s="5"/>
    </row>
    <row r="8" spans="1:8" x14ac:dyDescent="0.25">
      <c r="A8" s="2">
        <v>6</v>
      </c>
      <c r="B8" s="5" t="s">
        <v>39</v>
      </c>
      <c r="C8" s="9">
        <v>49</v>
      </c>
      <c r="D8" s="5" t="s">
        <v>8</v>
      </c>
      <c r="E8" s="5" t="s">
        <v>40</v>
      </c>
      <c r="F8" s="9">
        <v>1</v>
      </c>
      <c r="G8" s="5" t="s">
        <v>41</v>
      </c>
      <c r="H8" s="5"/>
    </row>
    <row r="9" spans="1:8" x14ac:dyDescent="0.25">
      <c r="A9" s="2">
        <v>7</v>
      </c>
      <c r="B9" s="7" t="s">
        <v>42</v>
      </c>
      <c r="C9" s="9">
        <v>47</v>
      </c>
      <c r="D9" s="7" t="s">
        <v>11</v>
      </c>
      <c r="E9" s="5" t="s">
        <v>28</v>
      </c>
      <c r="F9" s="9">
        <v>1</v>
      </c>
      <c r="G9" s="5"/>
      <c r="H9" s="5"/>
    </row>
    <row r="10" spans="1:8" x14ac:dyDescent="0.25">
      <c r="A10" s="2">
        <v>8</v>
      </c>
      <c r="B10" s="7" t="s">
        <v>52</v>
      </c>
      <c r="C10" s="9">
        <v>22</v>
      </c>
      <c r="D10" s="7" t="s">
        <v>53</v>
      </c>
      <c r="E10" s="7" t="s">
        <v>54</v>
      </c>
      <c r="F10" s="9">
        <v>1</v>
      </c>
      <c r="G10" s="5"/>
      <c r="H10" s="5"/>
    </row>
    <row r="11" spans="1:8" x14ac:dyDescent="0.25">
      <c r="A11" s="2">
        <v>9</v>
      </c>
      <c r="B11" s="5" t="s">
        <v>60</v>
      </c>
      <c r="C11" s="9">
        <v>0</v>
      </c>
      <c r="D11" s="5" t="s">
        <v>48</v>
      </c>
      <c r="E11" s="5" t="s">
        <v>49</v>
      </c>
      <c r="F11" s="9">
        <v>1</v>
      </c>
      <c r="G11" s="5" t="s">
        <v>61</v>
      </c>
      <c r="H11" s="5"/>
    </row>
    <row r="12" spans="1:8" x14ac:dyDescent="0.25">
      <c r="A12" s="2">
        <v>10</v>
      </c>
      <c r="B12" s="7" t="s">
        <v>71</v>
      </c>
      <c r="C12" s="9">
        <v>0</v>
      </c>
      <c r="D12" s="7" t="s">
        <v>69</v>
      </c>
      <c r="E12" s="5" t="s">
        <v>70</v>
      </c>
      <c r="F12" s="9">
        <v>1</v>
      </c>
      <c r="G12" s="5"/>
      <c r="H12" s="5"/>
    </row>
    <row r="13" spans="1:8" x14ac:dyDescent="0.25">
      <c r="A13" s="2">
        <v>11</v>
      </c>
      <c r="B13" s="7" t="s">
        <v>72</v>
      </c>
      <c r="C13" s="9">
        <v>0</v>
      </c>
      <c r="D13" s="7" t="s">
        <v>11</v>
      </c>
      <c r="E13" s="5" t="s">
        <v>21</v>
      </c>
      <c r="F13" s="9">
        <v>1</v>
      </c>
      <c r="G13" s="5"/>
      <c r="H13" s="5"/>
    </row>
    <row r="14" spans="1:8" x14ac:dyDescent="0.25">
      <c r="A14" s="2">
        <v>12</v>
      </c>
      <c r="B14" s="5" t="s">
        <v>74</v>
      </c>
      <c r="C14" s="9">
        <v>0</v>
      </c>
      <c r="D14" s="7" t="s">
        <v>11</v>
      </c>
      <c r="E14" s="5" t="s">
        <v>26</v>
      </c>
      <c r="F14" s="9">
        <v>1</v>
      </c>
      <c r="G14" s="5"/>
      <c r="H14" s="5"/>
    </row>
    <row r="15" spans="1:8" x14ac:dyDescent="0.25">
      <c r="B15" s="1" t="s">
        <v>84</v>
      </c>
      <c r="C15" s="15">
        <v>46053</v>
      </c>
      <c r="D15" s="1" t="s">
        <v>107</v>
      </c>
      <c r="E15" s="5"/>
      <c r="F15" s="9"/>
      <c r="G15" s="5"/>
      <c r="H15" s="5"/>
    </row>
    <row r="16" spans="1:8" x14ac:dyDescent="0.25">
      <c r="A16" s="2">
        <v>1</v>
      </c>
      <c r="B16" s="6" t="s">
        <v>17</v>
      </c>
      <c r="C16" s="4">
        <v>83</v>
      </c>
      <c r="D16" s="7" t="s">
        <v>11</v>
      </c>
      <c r="E16" s="5">
        <v>2025</v>
      </c>
      <c r="F16" s="9">
        <v>2</v>
      </c>
      <c r="G16" s="5"/>
      <c r="H16" s="5"/>
    </row>
    <row r="17" spans="1:8" x14ac:dyDescent="0.25">
      <c r="A17" s="2">
        <v>2</v>
      </c>
      <c r="B17" s="3" t="s">
        <v>18</v>
      </c>
      <c r="C17" s="4">
        <v>77</v>
      </c>
      <c r="D17" s="5" t="s">
        <v>8</v>
      </c>
      <c r="E17" s="5" t="s">
        <v>19</v>
      </c>
      <c r="F17" s="9">
        <v>2</v>
      </c>
      <c r="G17" s="5"/>
      <c r="H17" s="5"/>
    </row>
    <row r="18" spans="1:8" x14ac:dyDescent="0.25">
      <c r="A18" s="2">
        <v>3</v>
      </c>
      <c r="B18" s="3" t="s">
        <v>24</v>
      </c>
      <c r="C18" s="4">
        <v>66</v>
      </c>
      <c r="D18" s="7" t="s">
        <v>11</v>
      </c>
      <c r="E18" s="5" t="s">
        <v>12</v>
      </c>
      <c r="F18" s="9">
        <v>2</v>
      </c>
      <c r="G18" s="5"/>
      <c r="H18" s="5"/>
    </row>
    <row r="19" spans="1:8" x14ac:dyDescent="0.25">
      <c r="A19" s="2">
        <v>4</v>
      </c>
      <c r="B19" s="6" t="s">
        <v>32</v>
      </c>
      <c r="C19" s="4">
        <v>55</v>
      </c>
      <c r="D19" s="7" t="s">
        <v>33</v>
      </c>
      <c r="E19" s="7" t="s">
        <v>34</v>
      </c>
      <c r="F19" s="4">
        <v>2</v>
      </c>
      <c r="G19" s="5"/>
      <c r="H19" s="5"/>
    </row>
    <row r="20" spans="1:8" x14ac:dyDescent="0.25">
      <c r="A20" s="2">
        <v>5</v>
      </c>
      <c r="B20" s="5" t="s">
        <v>36</v>
      </c>
      <c r="C20" s="9">
        <v>50</v>
      </c>
      <c r="D20" s="5" t="s">
        <v>8</v>
      </c>
      <c r="E20" s="5" t="s">
        <v>37</v>
      </c>
      <c r="F20" s="9">
        <v>2</v>
      </c>
      <c r="G20" s="5" t="s">
        <v>38</v>
      </c>
      <c r="H20" s="5"/>
    </row>
    <row r="21" spans="1:8" x14ac:dyDescent="0.25">
      <c r="A21" s="2">
        <v>6</v>
      </c>
      <c r="B21" s="5" t="s">
        <v>44</v>
      </c>
      <c r="C21" s="9">
        <v>41</v>
      </c>
      <c r="D21" s="5" t="s">
        <v>8</v>
      </c>
      <c r="E21" s="5" t="s">
        <v>37</v>
      </c>
      <c r="F21" s="9">
        <v>2</v>
      </c>
      <c r="G21" s="5"/>
      <c r="H21" s="5"/>
    </row>
    <row r="22" spans="1:8" x14ac:dyDescent="0.25">
      <c r="A22" s="2">
        <v>7</v>
      </c>
      <c r="B22" s="7" t="s">
        <v>46</v>
      </c>
      <c r="C22" s="9">
        <v>35</v>
      </c>
      <c r="D22" s="7" t="s">
        <v>11</v>
      </c>
      <c r="E22" s="5" t="s">
        <v>28</v>
      </c>
      <c r="F22" s="9">
        <v>2</v>
      </c>
      <c r="G22" s="5"/>
      <c r="H22" s="5"/>
    </row>
    <row r="23" spans="1:8" x14ac:dyDescent="0.25">
      <c r="A23" s="2">
        <v>8</v>
      </c>
      <c r="B23" s="5" t="s">
        <v>47</v>
      </c>
      <c r="C23" s="9">
        <v>33</v>
      </c>
      <c r="D23" s="5" t="s">
        <v>48</v>
      </c>
      <c r="E23" s="5" t="s">
        <v>49</v>
      </c>
      <c r="F23" s="4">
        <v>2</v>
      </c>
      <c r="G23" s="5"/>
      <c r="H23" s="5"/>
    </row>
    <row r="24" spans="1:8" x14ac:dyDescent="0.25">
      <c r="A24" s="2">
        <v>9</v>
      </c>
      <c r="B24" s="5" t="s">
        <v>55</v>
      </c>
      <c r="C24" s="9">
        <v>13</v>
      </c>
      <c r="D24" s="5" t="s">
        <v>8</v>
      </c>
      <c r="E24" s="5" t="s">
        <v>19</v>
      </c>
      <c r="F24" s="9">
        <v>2</v>
      </c>
      <c r="G24" s="5"/>
      <c r="H24" s="5"/>
    </row>
    <row r="25" spans="1:8" x14ac:dyDescent="0.25">
      <c r="A25" s="2">
        <v>10</v>
      </c>
      <c r="B25" s="7" t="s">
        <v>66</v>
      </c>
      <c r="C25" s="9">
        <v>0</v>
      </c>
      <c r="D25" s="7" t="s">
        <v>11</v>
      </c>
      <c r="E25" s="5" t="s">
        <v>26</v>
      </c>
      <c r="F25" s="9">
        <v>2</v>
      </c>
      <c r="G25" s="5" t="s">
        <v>67</v>
      </c>
      <c r="H25" s="5"/>
    </row>
    <row r="26" spans="1:8" x14ac:dyDescent="0.25">
      <c r="A26" s="2">
        <v>11</v>
      </c>
      <c r="B26" s="5" t="s">
        <v>56</v>
      </c>
      <c r="C26" s="9">
        <v>0</v>
      </c>
      <c r="D26" s="5" t="s">
        <v>57</v>
      </c>
      <c r="E26" s="5" t="s">
        <v>58</v>
      </c>
      <c r="F26" s="9">
        <v>2</v>
      </c>
      <c r="G26" s="5"/>
      <c r="H26" s="5"/>
    </row>
    <row r="27" spans="1:8" x14ac:dyDescent="0.25">
      <c r="A27" s="2">
        <v>12</v>
      </c>
      <c r="B27" s="7" t="s">
        <v>68</v>
      </c>
      <c r="C27" s="9">
        <v>0</v>
      </c>
      <c r="D27" s="7" t="s">
        <v>69</v>
      </c>
      <c r="E27" s="5" t="s">
        <v>70</v>
      </c>
      <c r="F27" s="9">
        <v>2</v>
      </c>
      <c r="G27" s="5"/>
      <c r="H27" s="5"/>
    </row>
    <row r="28" spans="1:8" x14ac:dyDescent="0.25">
      <c r="B28" s="1" t="s">
        <v>85</v>
      </c>
      <c r="C28" s="15">
        <v>46054</v>
      </c>
      <c r="D28" s="1" t="s">
        <v>106</v>
      </c>
      <c r="E28" s="5"/>
      <c r="F28" s="9"/>
      <c r="G28" s="5"/>
      <c r="H28" s="5"/>
    </row>
    <row r="29" spans="1:8" x14ac:dyDescent="0.25">
      <c r="A29" s="2">
        <v>1</v>
      </c>
      <c r="B29" s="3" t="s">
        <v>7</v>
      </c>
      <c r="C29" s="4">
        <v>99</v>
      </c>
      <c r="D29" s="5" t="s">
        <v>8</v>
      </c>
      <c r="E29" s="5" t="s">
        <v>9</v>
      </c>
      <c r="F29" s="4">
        <v>3</v>
      </c>
      <c r="G29" s="5"/>
      <c r="H29" s="5"/>
    </row>
    <row r="30" spans="1:8" x14ac:dyDescent="0.25">
      <c r="A30" s="2">
        <v>2</v>
      </c>
      <c r="B30" s="6" t="s">
        <v>10</v>
      </c>
      <c r="C30" s="4">
        <v>85</v>
      </c>
      <c r="D30" s="7" t="s">
        <v>11</v>
      </c>
      <c r="E30" s="8" t="s">
        <v>12</v>
      </c>
      <c r="F30" s="9">
        <v>3</v>
      </c>
      <c r="G30" s="5" t="s">
        <v>13</v>
      </c>
      <c r="H30" s="5"/>
    </row>
    <row r="31" spans="1:8" x14ac:dyDescent="0.25">
      <c r="A31" s="2">
        <v>3</v>
      </c>
      <c r="B31" s="3" t="s">
        <v>25</v>
      </c>
      <c r="C31" s="4">
        <v>63</v>
      </c>
      <c r="D31" s="7" t="s">
        <v>11</v>
      </c>
      <c r="E31" s="5" t="s">
        <v>26</v>
      </c>
      <c r="F31" s="9">
        <v>3</v>
      </c>
      <c r="G31" s="5"/>
      <c r="H31" s="5"/>
    </row>
    <row r="32" spans="1:8" x14ac:dyDescent="0.25">
      <c r="A32" s="2">
        <v>4</v>
      </c>
      <c r="B32" s="6" t="s">
        <v>29</v>
      </c>
      <c r="C32" s="4">
        <v>60</v>
      </c>
      <c r="D32" s="7" t="s">
        <v>30</v>
      </c>
      <c r="E32" s="5" t="s">
        <v>31</v>
      </c>
      <c r="F32" s="9">
        <v>3</v>
      </c>
      <c r="G32" s="5"/>
      <c r="H32" s="5"/>
    </row>
    <row r="33" spans="1:8" x14ac:dyDescent="0.25">
      <c r="A33" s="2">
        <v>5</v>
      </c>
      <c r="B33" s="5" t="s">
        <v>43</v>
      </c>
      <c r="C33" s="9">
        <v>45</v>
      </c>
      <c r="D33" s="5" t="s">
        <v>8</v>
      </c>
      <c r="E33" s="5" t="s">
        <v>40</v>
      </c>
      <c r="F33" s="4">
        <v>3</v>
      </c>
      <c r="G33" s="5"/>
      <c r="H33" s="5"/>
    </row>
    <row r="34" spans="1:8" x14ac:dyDescent="0.25">
      <c r="A34" s="2">
        <v>6</v>
      </c>
      <c r="B34" s="5" t="s">
        <v>45</v>
      </c>
      <c r="C34" s="9">
        <v>40</v>
      </c>
      <c r="D34" s="5" t="s">
        <v>15</v>
      </c>
      <c r="E34" s="5" t="s">
        <v>23</v>
      </c>
      <c r="F34" s="9">
        <v>3</v>
      </c>
      <c r="G34" s="5"/>
      <c r="H34" s="5"/>
    </row>
    <row r="35" spans="1:8" x14ac:dyDescent="0.25">
      <c r="A35" s="2">
        <v>7</v>
      </c>
      <c r="B35" s="7" t="s">
        <v>50</v>
      </c>
      <c r="C35" s="9">
        <v>33</v>
      </c>
      <c r="D35" s="7" t="s">
        <v>30</v>
      </c>
      <c r="E35" s="5" t="s">
        <v>31</v>
      </c>
      <c r="F35" s="9">
        <v>3</v>
      </c>
      <c r="G35" s="5"/>
      <c r="H35" s="5"/>
    </row>
    <row r="36" spans="1:8" x14ac:dyDescent="0.25">
      <c r="A36" s="2">
        <v>8</v>
      </c>
      <c r="B36" s="5" t="s">
        <v>51</v>
      </c>
      <c r="C36" s="9">
        <v>28</v>
      </c>
      <c r="D36" s="5" t="s">
        <v>15</v>
      </c>
      <c r="E36" s="5" t="s">
        <v>16</v>
      </c>
      <c r="F36" s="4">
        <v>3</v>
      </c>
      <c r="G36" s="5"/>
      <c r="H36" s="5"/>
    </row>
    <row r="37" spans="1:8" x14ac:dyDescent="0.25">
      <c r="A37" s="2">
        <v>9</v>
      </c>
      <c r="B37" s="5" t="s">
        <v>59</v>
      </c>
      <c r="C37" s="9">
        <v>0</v>
      </c>
      <c r="D37" s="5" t="s">
        <v>8</v>
      </c>
      <c r="E37" s="5" t="s">
        <v>40</v>
      </c>
      <c r="F37" s="4">
        <v>3</v>
      </c>
      <c r="G37" s="5"/>
      <c r="H37" s="5"/>
    </row>
    <row r="38" spans="1:8" x14ac:dyDescent="0.25">
      <c r="A38" s="2">
        <v>10</v>
      </c>
      <c r="B38" s="5" t="s">
        <v>62</v>
      </c>
      <c r="C38" s="9">
        <v>0</v>
      </c>
      <c r="D38" s="5" t="s">
        <v>113</v>
      </c>
      <c r="E38" s="5" t="s">
        <v>63</v>
      </c>
      <c r="F38" s="4">
        <v>3</v>
      </c>
      <c r="G38" s="5"/>
      <c r="H38" s="5"/>
    </row>
    <row r="39" spans="1:8" x14ac:dyDescent="0.25">
      <c r="A39" s="2">
        <v>11</v>
      </c>
      <c r="B39" s="7" t="s">
        <v>64</v>
      </c>
      <c r="C39" s="9">
        <v>0</v>
      </c>
      <c r="D39" s="7" t="s">
        <v>15</v>
      </c>
      <c r="E39" s="7" t="s">
        <v>23</v>
      </c>
      <c r="F39" s="4">
        <v>3</v>
      </c>
      <c r="G39" s="5" t="s">
        <v>65</v>
      </c>
      <c r="H39" s="5"/>
    </row>
    <row r="40" spans="1:8" x14ac:dyDescent="0.25">
      <c r="A40" s="2">
        <v>12</v>
      </c>
      <c r="B40" s="5" t="s">
        <v>73</v>
      </c>
      <c r="C40" s="9">
        <v>0</v>
      </c>
      <c r="D40" s="7" t="s">
        <v>11</v>
      </c>
      <c r="E40" s="5" t="s">
        <v>12</v>
      </c>
      <c r="F40" s="9">
        <v>3</v>
      </c>
      <c r="G40" s="5"/>
      <c r="H40" s="5"/>
    </row>
    <row r="41" spans="1:8" x14ac:dyDescent="0.25">
      <c r="B41" s="5"/>
      <c r="C41" s="9"/>
      <c r="D41" s="5"/>
      <c r="E41" s="5"/>
      <c r="F41" s="9"/>
      <c r="G41" s="5"/>
      <c r="H41" s="5"/>
    </row>
    <row r="43" spans="1:8" x14ac:dyDescent="0.25">
      <c r="B43" t="s">
        <v>75</v>
      </c>
      <c r="C43"/>
      <c r="E43" s="11"/>
      <c r="F43" s="12"/>
    </row>
    <row r="44" spans="1:8" x14ac:dyDescent="0.25">
      <c r="A44" s="2" t="s">
        <v>76</v>
      </c>
      <c r="B44" t="s">
        <v>1</v>
      </c>
      <c r="C44" t="s">
        <v>77</v>
      </c>
      <c r="D44" t="s">
        <v>78</v>
      </c>
      <c r="E44" s="11" t="s">
        <v>79</v>
      </c>
      <c r="F44" s="12" t="s">
        <v>80</v>
      </c>
      <c r="G44" t="s">
        <v>81</v>
      </c>
    </row>
    <row r="45" spans="1:8" x14ac:dyDescent="0.25">
      <c r="A45" s="2">
        <v>1</v>
      </c>
      <c r="B45" t="s">
        <v>27</v>
      </c>
      <c r="C45">
        <f>3/5*100</f>
        <v>60</v>
      </c>
      <c r="D45">
        <v>1</v>
      </c>
      <c r="E45" s="11">
        <f>3/5</f>
        <v>0.6</v>
      </c>
      <c r="F45" s="11"/>
      <c r="G45" t="s">
        <v>28</v>
      </c>
    </row>
    <row r="46" spans="1:8" x14ac:dyDescent="0.25">
      <c r="A46" s="2">
        <v>2</v>
      </c>
      <c r="B46" s="8" t="s">
        <v>10</v>
      </c>
      <c r="C46" s="8">
        <f>3/5*100</f>
        <v>60</v>
      </c>
      <c r="D46" s="8">
        <v>0</v>
      </c>
      <c r="E46" s="66">
        <f>12/5</f>
        <v>2.4</v>
      </c>
      <c r="F46" s="66"/>
      <c r="G46" s="8" t="s">
        <v>12</v>
      </c>
    </row>
    <row r="47" spans="1:8" ht="15.75" thickBot="1" x14ac:dyDescent="0.3">
      <c r="A47" s="67">
        <v>3</v>
      </c>
      <c r="B47" s="13" t="s">
        <v>66</v>
      </c>
      <c r="C47" s="13">
        <f>3/5*100</f>
        <v>60</v>
      </c>
      <c r="D47" s="13">
        <v>0</v>
      </c>
      <c r="E47" s="14">
        <f>10/5</f>
        <v>2</v>
      </c>
      <c r="F47" s="14"/>
      <c r="G47" s="13" t="s">
        <v>26</v>
      </c>
    </row>
    <row r="48" spans="1:8" x14ac:dyDescent="0.25">
      <c r="A48" s="2">
        <v>4</v>
      </c>
      <c r="B48" t="s">
        <v>82</v>
      </c>
      <c r="C48">
        <f>3/5*100</f>
        <v>60</v>
      </c>
      <c r="D48">
        <v>0</v>
      </c>
      <c r="E48" s="11">
        <f>5/5</f>
        <v>1</v>
      </c>
      <c r="F48" s="11"/>
      <c r="G48" t="s">
        <v>21</v>
      </c>
    </row>
  </sheetData>
  <sortState ref="A2:H40">
    <sortCondition ref="F2:F40"/>
    <sortCondition descending="1" ref="C2:C4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I17" sqref="I17"/>
    </sheetView>
  </sheetViews>
  <sheetFormatPr defaultRowHeight="15" x14ac:dyDescent="0.25"/>
  <cols>
    <col min="1" max="1" width="4" style="16" customWidth="1"/>
    <col min="2" max="12" width="10.28515625" customWidth="1"/>
    <col min="13" max="13" width="10.28515625" style="47" customWidth="1"/>
    <col min="14" max="15" width="10.28515625" customWidth="1"/>
  </cols>
  <sheetData>
    <row r="1" spans="2:14" ht="31.5" x14ac:dyDescent="0.25">
      <c r="B1" s="89" t="s">
        <v>97</v>
      </c>
      <c r="C1" s="89"/>
      <c r="D1" s="89"/>
      <c r="E1" s="89"/>
      <c r="F1" s="89"/>
      <c r="G1" s="89"/>
      <c r="H1" s="89"/>
      <c r="I1" s="89"/>
      <c r="J1" s="89"/>
      <c r="K1" s="89"/>
      <c r="M1" t="s">
        <v>98</v>
      </c>
      <c r="N1" s="48">
        <v>46053</v>
      </c>
    </row>
    <row r="2" spans="2:14" ht="15.75" thickBot="1" x14ac:dyDescent="0.3">
      <c r="M2"/>
      <c r="N2" t="s">
        <v>99</v>
      </c>
    </row>
    <row r="3" spans="2:14" ht="15.75" thickBot="1" x14ac:dyDescent="0.3">
      <c r="B3" s="17"/>
      <c r="C3" s="90" t="s">
        <v>86</v>
      </c>
      <c r="D3" s="91"/>
      <c r="E3" s="92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9">
        <v>6</v>
      </c>
      <c r="L3" s="20" t="s">
        <v>87</v>
      </c>
      <c r="M3" s="18" t="s">
        <v>88</v>
      </c>
      <c r="N3" s="21" t="s">
        <v>89</v>
      </c>
    </row>
    <row r="4" spans="2:14" ht="21" x14ac:dyDescent="0.25">
      <c r="B4" s="93">
        <v>1</v>
      </c>
      <c r="C4" s="125" t="s">
        <v>22</v>
      </c>
      <c r="D4" s="126"/>
      <c r="E4" s="127"/>
      <c r="F4" s="22" t="s">
        <v>90</v>
      </c>
      <c r="G4" s="23" t="str">
        <f ca="1">INDIRECT(ADDRESS(27,6))&amp;":"&amp;INDIRECT(ADDRESS(27,7))</f>
        <v>13:6</v>
      </c>
      <c r="H4" s="23" t="str">
        <f ca="1">INDIRECT(ADDRESS(31,7))&amp;":"&amp;INDIRECT(ADDRESS(31,6))</f>
        <v>13:7</v>
      </c>
      <c r="I4" s="23" t="str">
        <f ca="1">INDIRECT(ADDRESS(36,6))&amp;":"&amp;INDIRECT(ADDRESS(36,7))</f>
        <v>13:9</v>
      </c>
      <c r="J4" s="23" t="str">
        <f ca="1">INDIRECT(ADDRESS(42,7))&amp;":"&amp;INDIRECT(ADDRESS(42,6))</f>
        <v>10:13</v>
      </c>
      <c r="K4" s="24" t="str">
        <f ca="1">INDIRECT(ADDRESS(20,6))&amp;":"&amp;INDIRECT(ADDRESS(20,7))</f>
        <v>11:13</v>
      </c>
      <c r="L4" s="94">
        <f ca="1">IF(COUNT(F5:K5)=0,"",COUNTIF(F5:K5,"&gt;0")+0.5*COUNTIF(F5:K5,0))</f>
        <v>3</v>
      </c>
      <c r="M4" s="25"/>
      <c r="N4" s="88">
        <v>2</v>
      </c>
    </row>
    <row r="5" spans="2:14" ht="21" x14ac:dyDescent="0.25">
      <c r="B5" s="86"/>
      <c r="C5" s="128"/>
      <c r="D5" s="129"/>
      <c r="E5" s="130"/>
      <c r="F5" s="26" t="s">
        <v>90</v>
      </c>
      <c r="G5" s="27">
        <f ca="1">IF(LEN(INDIRECT(ADDRESS(ROW()-1, COLUMN())))=1,"",INDIRECT(ADDRESS(27,6))-INDIRECT(ADDRESS(27,7)))</f>
        <v>7</v>
      </c>
      <c r="H5" s="27">
        <f ca="1">IF(LEN(INDIRECT(ADDRESS(ROW()-1, COLUMN())))=1,"",INDIRECT(ADDRESS(31,7))-INDIRECT(ADDRESS(31,6)))</f>
        <v>6</v>
      </c>
      <c r="I5" s="27">
        <f ca="1">IF(LEN(INDIRECT(ADDRESS(ROW()-1, COLUMN())))=1,"",INDIRECT(ADDRESS(36,6))-INDIRECT(ADDRESS(36,7)))</f>
        <v>4</v>
      </c>
      <c r="J5" s="27">
        <f ca="1">IF(LEN(INDIRECT(ADDRESS(ROW()-1, COLUMN())))=1,"",INDIRECT(ADDRESS(42,7))-INDIRECT(ADDRESS(42,6)))</f>
        <v>-3</v>
      </c>
      <c r="K5" s="28">
        <f ca="1">IF(LEN(INDIRECT(ADDRESS(ROW()-1, COLUMN())))=1,"",INDIRECT(ADDRESS(20,6))-INDIRECT(ADDRESS(20,7)))</f>
        <v>-2</v>
      </c>
      <c r="L5" s="81"/>
      <c r="M5" s="27">
        <f ca="1">IF(COUNT(F5:K5)=0,"",SUM(F5:K5))</f>
        <v>12</v>
      </c>
      <c r="N5" s="87"/>
    </row>
    <row r="6" spans="2:14" ht="21" x14ac:dyDescent="0.25">
      <c r="B6" s="79">
        <v>2</v>
      </c>
      <c r="C6" s="131" t="s">
        <v>35</v>
      </c>
      <c r="D6" s="132"/>
      <c r="E6" s="133"/>
      <c r="F6" s="29" t="str">
        <f ca="1">INDIRECT(ADDRESS(27,7))&amp;":"&amp;INDIRECT(ADDRESS(27,6))</f>
        <v>6:13</v>
      </c>
      <c r="G6" s="30" t="s">
        <v>90</v>
      </c>
      <c r="H6" s="31" t="str">
        <f ca="1">INDIRECT(ADDRESS(37,6))&amp;":"&amp;INDIRECT(ADDRESS(37,7))</f>
        <v>10:13</v>
      </c>
      <c r="I6" s="31" t="str">
        <f ca="1">INDIRECT(ADDRESS(41,7))&amp;":"&amp;INDIRECT(ADDRESS(41,6))</f>
        <v>13:12</v>
      </c>
      <c r="J6" s="31" t="str">
        <f ca="1">INDIRECT(ADDRESS(21,6))&amp;":"&amp;INDIRECT(ADDRESS(21,7))</f>
        <v>12:8</v>
      </c>
      <c r="K6" s="32" t="str">
        <f ca="1">INDIRECT(ADDRESS(30,6))&amp;":"&amp;INDIRECT(ADDRESS(30,7))</f>
        <v>5:13</v>
      </c>
      <c r="L6" s="81">
        <f ca="1">IF(COUNT(F7:K7)=0,"",COUNTIF(F7:K7,"&gt;0")+0.5*COUNTIF(F7:K7,0))</f>
        <v>2</v>
      </c>
      <c r="M6" s="27"/>
      <c r="N6" s="83">
        <v>4</v>
      </c>
    </row>
    <row r="7" spans="2:14" ht="21" x14ac:dyDescent="0.25">
      <c r="B7" s="86"/>
      <c r="C7" s="131"/>
      <c r="D7" s="132"/>
      <c r="E7" s="133"/>
      <c r="F7" s="33">
        <f ca="1">IF(LEN(INDIRECT(ADDRESS(ROW()-1, COLUMN())))=1,"",INDIRECT(ADDRESS(27,7))-INDIRECT(ADDRESS(27,6)))</f>
        <v>-7</v>
      </c>
      <c r="G7" s="34" t="s">
        <v>90</v>
      </c>
      <c r="H7" s="27">
        <f ca="1">IF(LEN(INDIRECT(ADDRESS(ROW()-1, COLUMN())))=1,"",INDIRECT(ADDRESS(37,6))-INDIRECT(ADDRESS(37,7)))</f>
        <v>-3</v>
      </c>
      <c r="I7" s="27">
        <f ca="1">IF(LEN(INDIRECT(ADDRESS(ROW()-1, COLUMN())))=1,"",INDIRECT(ADDRESS(41,7))-INDIRECT(ADDRESS(41,6)))</f>
        <v>1</v>
      </c>
      <c r="J7" s="27">
        <f ca="1">IF(LEN(INDIRECT(ADDRESS(ROW()-1, COLUMN())))=1,"",INDIRECT(ADDRESS(21,6))-INDIRECT(ADDRESS(21,7)))</f>
        <v>4</v>
      </c>
      <c r="K7" s="28">
        <f ca="1">IF(LEN(INDIRECT(ADDRESS(ROW()-1, COLUMN())))=1,"",INDIRECT(ADDRESS(30,6))-INDIRECT(ADDRESS(30,7)))</f>
        <v>-8</v>
      </c>
      <c r="L7" s="81"/>
      <c r="M7" s="27">
        <f ca="1">IF(COUNT(F7:K7)=0,"",SUM(F7:K7))</f>
        <v>-13</v>
      </c>
      <c r="N7" s="87"/>
    </row>
    <row r="8" spans="2:14" ht="21" x14ac:dyDescent="0.25">
      <c r="B8" s="79">
        <v>3</v>
      </c>
      <c r="C8" s="131" t="s">
        <v>14</v>
      </c>
      <c r="D8" s="132"/>
      <c r="E8" s="133"/>
      <c r="F8" s="29" t="str">
        <f ca="1">INDIRECT(ADDRESS(31,6))&amp;":"&amp;INDIRECT(ADDRESS(31,7))</f>
        <v>7:13</v>
      </c>
      <c r="G8" s="31" t="str">
        <f ca="1">INDIRECT(ADDRESS(37,7))&amp;":"&amp;INDIRECT(ADDRESS(37,6))</f>
        <v>13:10</v>
      </c>
      <c r="H8" s="30" t="s">
        <v>90</v>
      </c>
      <c r="I8" s="31" t="str">
        <f ca="1">INDIRECT(ADDRESS(22,6))&amp;":"&amp;INDIRECT(ADDRESS(22,7))</f>
        <v>13:8</v>
      </c>
      <c r="J8" s="31" t="str">
        <f ca="1">INDIRECT(ADDRESS(26,7))&amp;":"&amp;INDIRECT(ADDRESS(26,6))</f>
        <v>13:6</v>
      </c>
      <c r="K8" s="32" t="str">
        <f ca="1">INDIRECT(ADDRESS(40,6))&amp;":"&amp;INDIRECT(ADDRESS(40,7))</f>
        <v>8:13</v>
      </c>
      <c r="L8" s="81">
        <f ca="1">IF(COUNT(F9:K9)=0,"",COUNTIF(F9:K9,"&gt;0")+0.5*COUNTIF(F9:K9,0))</f>
        <v>3</v>
      </c>
      <c r="M8" s="27"/>
      <c r="N8" s="83">
        <v>3</v>
      </c>
    </row>
    <row r="9" spans="2:14" ht="21" x14ac:dyDescent="0.25">
      <c r="B9" s="86"/>
      <c r="C9" s="131"/>
      <c r="D9" s="132"/>
      <c r="E9" s="133"/>
      <c r="F9" s="33">
        <f ca="1">IF(LEN(INDIRECT(ADDRESS(ROW()-1, COLUMN())))=1,"",INDIRECT(ADDRESS(31,6))-INDIRECT(ADDRESS(31,7)))</f>
        <v>-6</v>
      </c>
      <c r="G9" s="27">
        <f ca="1">IF(LEN(INDIRECT(ADDRESS(ROW()-1, COLUMN())))=1,"",INDIRECT(ADDRESS(37,7))-INDIRECT(ADDRESS(37,6)))</f>
        <v>3</v>
      </c>
      <c r="H9" s="34" t="s">
        <v>90</v>
      </c>
      <c r="I9" s="27">
        <f ca="1">IF(LEN(INDIRECT(ADDRESS(ROW()-1, COLUMN())))=1,"",INDIRECT(ADDRESS(22,6))-INDIRECT(ADDRESS(22,7)))</f>
        <v>5</v>
      </c>
      <c r="J9" s="27">
        <f ca="1">IF(LEN(INDIRECT(ADDRESS(ROW()-1, COLUMN())))=1,"",INDIRECT(ADDRESS(26,7))-INDIRECT(ADDRESS(26,6)))</f>
        <v>7</v>
      </c>
      <c r="K9" s="28">
        <f ca="1">IF(LEN(INDIRECT(ADDRESS(ROW()-1, COLUMN())))=1,"",INDIRECT(ADDRESS(40,6))-INDIRECT(ADDRESS(40,7)))</f>
        <v>-5</v>
      </c>
      <c r="L9" s="81"/>
      <c r="M9" s="27">
        <f ca="1">IF(COUNT(F9:K9)=0,"",SUM(F9:K9))</f>
        <v>4</v>
      </c>
      <c r="N9" s="87"/>
    </row>
    <row r="10" spans="2:14" ht="21" x14ac:dyDescent="0.25">
      <c r="B10" s="79">
        <v>4</v>
      </c>
      <c r="C10" s="131" t="s">
        <v>74</v>
      </c>
      <c r="D10" s="132"/>
      <c r="E10" s="133"/>
      <c r="F10" s="29" t="str">
        <f ca="1">INDIRECT(ADDRESS(36,7))&amp;":"&amp;INDIRECT(ADDRESS(36,6))</f>
        <v>9:13</v>
      </c>
      <c r="G10" s="31" t="str">
        <f ca="1">INDIRECT(ADDRESS(41,6))&amp;":"&amp;INDIRECT(ADDRESS(41,7))</f>
        <v>12:13</v>
      </c>
      <c r="H10" s="31" t="str">
        <f ca="1">INDIRECT(ADDRESS(22,7))&amp;":"&amp;INDIRECT(ADDRESS(22,6))</f>
        <v>8:13</v>
      </c>
      <c r="I10" s="30" t="s">
        <v>90</v>
      </c>
      <c r="J10" s="31" t="str">
        <f ca="1">INDIRECT(ADDRESS(32,6))&amp;":"&amp;INDIRECT(ADDRESS(32,7))</f>
        <v>13:10</v>
      </c>
      <c r="K10" s="32" t="str">
        <f ca="1">INDIRECT(ADDRESS(25,7))&amp;":"&amp;INDIRECT(ADDRESS(25,6))</f>
        <v>13:9</v>
      </c>
      <c r="L10" s="81">
        <f ca="1">IF(COUNT(F11:K11)=0,"",COUNTIF(F11:K11,"&gt;0")+0.5*COUNTIF(F11:K11,0))</f>
        <v>2</v>
      </c>
      <c r="M10" s="27"/>
      <c r="N10" s="83">
        <v>5</v>
      </c>
    </row>
    <row r="11" spans="2:14" ht="21" x14ac:dyDescent="0.25">
      <c r="B11" s="86"/>
      <c r="C11" s="131"/>
      <c r="D11" s="132"/>
      <c r="E11" s="133"/>
      <c r="F11" s="33">
        <f ca="1">IF(LEN(INDIRECT(ADDRESS(ROW()-1, COLUMN())))=1,"",INDIRECT(ADDRESS(36,7))-INDIRECT(ADDRESS(36,6)))</f>
        <v>-4</v>
      </c>
      <c r="G11" s="27">
        <f ca="1">IF(LEN(INDIRECT(ADDRESS(ROW()-1, COLUMN())))=1,"",INDIRECT(ADDRESS(41,6))-INDIRECT(ADDRESS(41,7)))</f>
        <v>-1</v>
      </c>
      <c r="H11" s="27">
        <f ca="1">IF(LEN(INDIRECT(ADDRESS(ROW()-1, COLUMN())))=1,"",INDIRECT(ADDRESS(22,7))-INDIRECT(ADDRESS(22,6)))</f>
        <v>-5</v>
      </c>
      <c r="I11" s="34" t="s">
        <v>90</v>
      </c>
      <c r="J11" s="27">
        <f ca="1">IF(LEN(INDIRECT(ADDRESS(ROW()-1, COLUMN())))=1,"",INDIRECT(ADDRESS(32,6))-INDIRECT(ADDRESS(32,7)))</f>
        <v>3</v>
      </c>
      <c r="K11" s="28">
        <f ca="1">IF(LEN(INDIRECT(ADDRESS(ROW()-1, COLUMN())))=1,"",INDIRECT(ADDRESS(25,7))-INDIRECT(ADDRESS(25,6)))</f>
        <v>4</v>
      </c>
      <c r="L11" s="81"/>
      <c r="M11" s="27">
        <f ca="1">IF(COUNT(F11:K11)=0,"",SUM(F11:K11))</f>
        <v>-3</v>
      </c>
      <c r="N11" s="87"/>
    </row>
    <row r="12" spans="2:14" ht="21" x14ac:dyDescent="0.25">
      <c r="B12" s="79">
        <v>5</v>
      </c>
      <c r="C12" s="131" t="s">
        <v>72</v>
      </c>
      <c r="D12" s="132"/>
      <c r="E12" s="133"/>
      <c r="F12" s="29" t="str">
        <f ca="1">INDIRECT(ADDRESS(42,6))&amp;":"&amp;INDIRECT(ADDRESS(42,7))</f>
        <v>13:10</v>
      </c>
      <c r="G12" s="31" t="str">
        <f ca="1">INDIRECT(ADDRESS(21,7))&amp;":"&amp;INDIRECT(ADDRESS(21,6))</f>
        <v>8:12</v>
      </c>
      <c r="H12" s="31" t="str">
        <f ca="1">INDIRECT(ADDRESS(26,6))&amp;":"&amp;INDIRECT(ADDRESS(26,7))</f>
        <v>6:13</v>
      </c>
      <c r="I12" s="31" t="str">
        <f ca="1">INDIRECT(ADDRESS(32,7))&amp;":"&amp;INDIRECT(ADDRESS(32,6))</f>
        <v>10:13</v>
      </c>
      <c r="J12" s="30" t="s">
        <v>90</v>
      </c>
      <c r="K12" s="32" t="str">
        <f ca="1">INDIRECT(ADDRESS(35,7))&amp;":"&amp;INDIRECT(ADDRESS(35,6))</f>
        <v>9:12</v>
      </c>
      <c r="L12" s="81">
        <f ca="1">IF(COUNT(F13:K13)=0,"",COUNTIF(F13:K13,"&gt;0")+0.5*COUNTIF(F13:K13,0))</f>
        <v>1</v>
      </c>
      <c r="M12" s="27"/>
      <c r="N12" s="83">
        <v>6</v>
      </c>
    </row>
    <row r="13" spans="2:14" ht="21" x14ac:dyDescent="0.25">
      <c r="B13" s="86"/>
      <c r="C13" s="131"/>
      <c r="D13" s="132"/>
      <c r="E13" s="133"/>
      <c r="F13" s="33">
        <f ca="1">IF(LEN(INDIRECT(ADDRESS(ROW()-1, COLUMN())))=1,"",INDIRECT(ADDRESS(42,6))-INDIRECT(ADDRESS(42,7)))</f>
        <v>3</v>
      </c>
      <c r="G13" s="27">
        <f ca="1">IF(LEN(INDIRECT(ADDRESS(ROW()-1, COLUMN())))=1,"",INDIRECT(ADDRESS(21,7))-INDIRECT(ADDRESS(21,6)))</f>
        <v>-4</v>
      </c>
      <c r="H13" s="27">
        <f ca="1">IF(LEN(INDIRECT(ADDRESS(ROW()-1, COLUMN())))=1,"",INDIRECT(ADDRESS(26,6))-INDIRECT(ADDRESS(26,7)))</f>
        <v>-7</v>
      </c>
      <c r="I13" s="27">
        <f ca="1">IF(LEN(INDIRECT(ADDRESS(ROW()-1, COLUMN())))=1,"",INDIRECT(ADDRESS(32,7))-INDIRECT(ADDRESS(32,6)))</f>
        <v>-3</v>
      </c>
      <c r="J13" s="34" t="s">
        <v>90</v>
      </c>
      <c r="K13" s="28">
        <f ca="1">IF(LEN(INDIRECT(ADDRESS(ROW()-1, COLUMN())))=1,"",INDIRECT(ADDRESS(35,7))-INDIRECT(ADDRESS(35,6)))</f>
        <v>-3</v>
      </c>
      <c r="L13" s="81"/>
      <c r="M13" s="27">
        <f ca="1">IF(COUNT(F13:K13)=0,"",SUM(F13:K13))</f>
        <v>-14</v>
      </c>
      <c r="N13" s="87"/>
    </row>
    <row r="14" spans="2:14" ht="21" x14ac:dyDescent="0.25">
      <c r="B14" s="79">
        <v>6</v>
      </c>
      <c r="C14" s="128" t="s">
        <v>42</v>
      </c>
      <c r="D14" s="129"/>
      <c r="E14" s="130"/>
      <c r="F14" s="29" t="str">
        <f ca="1">INDIRECT(ADDRESS(20,7))&amp;":"&amp;INDIRECT(ADDRESS(20,6))</f>
        <v>13:11</v>
      </c>
      <c r="G14" s="31" t="str">
        <f ca="1">INDIRECT(ADDRESS(30,7))&amp;":"&amp;INDIRECT(ADDRESS(30,6))</f>
        <v>13:5</v>
      </c>
      <c r="H14" s="31" t="str">
        <f ca="1">INDIRECT(ADDRESS(40,7))&amp;":"&amp;INDIRECT(ADDRESS(40,6))</f>
        <v>13:8</v>
      </c>
      <c r="I14" s="31" t="str">
        <f ca="1">INDIRECT(ADDRESS(25,6))&amp;":"&amp;INDIRECT(ADDRESS(25,7))</f>
        <v>9:13</v>
      </c>
      <c r="J14" s="31" t="str">
        <f ca="1">INDIRECT(ADDRESS(35,6))&amp;":"&amp;INDIRECT(ADDRESS(35,7))</f>
        <v>12:9</v>
      </c>
      <c r="K14" s="35" t="s">
        <v>90</v>
      </c>
      <c r="L14" s="81">
        <f ca="1">IF(COUNT(F15:K15)=0,"",COUNTIF(F15:K15,"&gt;0")+0.5*COUNTIF(F15:K15,0))</f>
        <v>4</v>
      </c>
      <c r="M14" s="27"/>
      <c r="N14" s="83">
        <v>1</v>
      </c>
    </row>
    <row r="15" spans="2:14" ht="21.75" thickBot="1" x14ac:dyDescent="0.3">
      <c r="B15" s="80"/>
      <c r="C15" s="140"/>
      <c r="D15" s="141"/>
      <c r="E15" s="142"/>
      <c r="F15" s="36">
        <f ca="1">IF(LEN(INDIRECT(ADDRESS(ROW()-1, COLUMN())))=1,"",INDIRECT(ADDRESS(20,7))-INDIRECT(ADDRESS(20,6)))</f>
        <v>2</v>
      </c>
      <c r="G15" s="37">
        <f ca="1">IF(LEN(INDIRECT(ADDRESS(ROW()-1, COLUMN())))=1,"",INDIRECT(ADDRESS(30,7))-INDIRECT(ADDRESS(30,6)))</f>
        <v>8</v>
      </c>
      <c r="H15" s="37">
        <f ca="1">IF(LEN(INDIRECT(ADDRESS(ROW()-1, COLUMN())))=1,"",INDIRECT(ADDRESS(40,7))-INDIRECT(ADDRESS(40,6)))</f>
        <v>5</v>
      </c>
      <c r="I15" s="37">
        <f ca="1">IF(LEN(INDIRECT(ADDRESS(ROW()-1, COLUMN())))=1,"",INDIRECT(ADDRESS(25,6))-INDIRECT(ADDRESS(25,7)))</f>
        <v>-4</v>
      </c>
      <c r="J15" s="37">
        <f ca="1">IF(LEN(INDIRECT(ADDRESS(ROW()-1, COLUMN())))=1,"",INDIRECT(ADDRESS(35,6))-INDIRECT(ADDRESS(35,7)))</f>
        <v>3</v>
      </c>
      <c r="K15" s="38" t="s">
        <v>90</v>
      </c>
      <c r="L15" s="82"/>
      <c r="M15" s="74">
        <f ca="1">IF(COUNT(F15:K15)=0,"",SUM(F15:K15))</f>
        <v>14</v>
      </c>
      <c r="N15" s="8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40" customFormat="1" ht="21.75" thickBot="1" x14ac:dyDescent="0.4">
      <c r="A19" s="39"/>
      <c r="B19" s="85" t="s">
        <v>91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3" s="40" customFormat="1" ht="21.75" thickBot="1" x14ac:dyDescent="0.4">
      <c r="A20" s="39"/>
      <c r="B20" s="68">
        <v>1</v>
      </c>
      <c r="C20" s="75" t="str">
        <f ca="1">IF(ISBLANK(INDIRECT(ADDRESS(B20*2+2,3))),"",INDIRECT(ADDRESS(B20*2+2,3)))</f>
        <v>Соколова Ольга</v>
      </c>
      <c r="D20" s="75"/>
      <c r="E20" s="76"/>
      <c r="F20" s="69">
        <v>11</v>
      </c>
      <c r="G20" s="70">
        <v>13</v>
      </c>
      <c r="H20" s="77" t="str">
        <f ca="1">IF(ISBLANK(INDIRECT(ADDRESS(K20*2+2,3))),"",INDIRECT(ADDRESS(K20*2+2,3)))</f>
        <v>Петрушко Юлия</v>
      </c>
      <c r="I20" s="75"/>
      <c r="J20" s="75"/>
      <c r="K20" s="68">
        <v>6</v>
      </c>
      <c r="L20" s="44" t="s">
        <v>92</v>
      </c>
      <c r="M20" s="45">
        <v>1</v>
      </c>
    </row>
    <row r="21" spans="1:13" s="40" customFormat="1" ht="21.75" thickBot="1" x14ac:dyDescent="0.4">
      <c r="A21" s="39"/>
      <c r="B21" s="68">
        <v>2</v>
      </c>
      <c r="C21" s="75" t="str">
        <f ca="1">IF(ISBLANK(INDIRECT(ADDRESS(B21*2+2,3))),"",INDIRECT(ADDRESS(B21*2+2,3)))</f>
        <v>Березнеговская Светлана</v>
      </c>
      <c r="D21" s="75"/>
      <c r="E21" s="76"/>
      <c r="F21" s="69">
        <v>12</v>
      </c>
      <c r="G21" s="70">
        <v>8</v>
      </c>
      <c r="H21" s="77" t="str">
        <f ca="1">IF(ISBLANK(INDIRECT(ADDRESS(K21*2+2,3))),"",INDIRECT(ADDRESS(K21*2+2,3)))</f>
        <v>Молчанова Анастасия</v>
      </c>
      <c r="I21" s="75"/>
      <c r="J21" s="75"/>
      <c r="K21" s="68">
        <v>5</v>
      </c>
      <c r="L21" s="44" t="s">
        <v>92</v>
      </c>
      <c r="M21" s="45">
        <v>2</v>
      </c>
    </row>
    <row r="22" spans="1:13" s="40" customFormat="1" ht="21.75" thickBot="1" x14ac:dyDescent="0.4">
      <c r="A22" s="39"/>
      <c r="B22" s="68">
        <v>3</v>
      </c>
      <c r="C22" s="75" t="str">
        <f ca="1">IF(ISBLANK(INDIRECT(ADDRESS(B22*2+2,3))),"",INDIRECT(ADDRESS(B22*2+2,3)))</f>
        <v>Большакова Мария</v>
      </c>
      <c r="D22" s="75"/>
      <c r="E22" s="76"/>
      <c r="F22" s="69">
        <v>13</v>
      </c>
      <c r="G22" s="70">
        <v>8</v>
      </c>
      <c r="H22" s="77" t="str">
        <f ca="1">IF(ISBLANK(INDIRECT(ADDRESS(K22*2+2,3))),"",INDIRECT(ADDRESS(K22*2+2,3)))</f>
        <v>Прокощенкова Ирина</v>
      </c>
      <c r="I22" s="75"/>
      <c r="J22" s="75"/>
      <c r="K22" s="68">
        <v>4</v>
      </c>
      <c r="L22" s="44" t="s">
        <v>92</v>
      </c>
      <c r="M22" s="45">
        <v>3</v>
      </c>
    </row>
    <row r="23" spans="1:13" s="40" customFormat="1" ht="21" x14ac:dyDescent="0.35">
      <c r="A23" s="39"/>
      <c r="B23" s="71"/>
      <c r="C23" s="71"/>
      <c r="D23" s="71"/>
      <c r="E23" s="71"/>
      <c r="F23" s="71"/>
      <c r="G23" s="71"/>
      <c r="H23" s="71"/>
      <c r="I23" s="71"/>
      <c r="J23" s="71"/>
      <c r="K23" s="71"/>
      <c r="M23" s="46"/>
    </row>
    <row r="24" spans="1:13" s="40" customFormat="1" ht="21.75" thickBot="1" x14ac:dyDescent="0.4">
      <c r="A24" s="39"/>
      <c r="B24" s="78" t="s">
        <v>93</v>
      </c>
      <c r="C24" s="78"/>
      <c r="D24" s="78"/>
      <c r="E24" s="78"/>
      <c r="F24" s="78"/>
      <c r="G24" s="78"/>
      <c r="H24" s="78"/>
      <c r="I24" s="78"/>
      <c r="J24" s="78"/>
      <c r="K24" s="78"/>
      <c r="M24" s="46"/>
    </row>
    <row r="25" spans="1:13" s="40" customFormat="1" ht="21.75" thickBot="1" x14ac:dyDescent="0.4">
      <c r="A25" s="39"/>
      <c r="B25" s="68">
        <v>6</v>
      </c>
      <c r="C25" s="75" t="str">
        <f ca="1">IF(ISBLANK(INDIRECT(ADDRESS(B25*2+2,3))),"",INDIRECT(ADDRESS(B25*2+2,3)))</f>
        <v>Петрушко Юлия</v>
      </c>
      <c r="D25" s="75"/>
      <c r="E25" s="76"/>
      <c r="F25" s="69">
        <v>9</v>
      </c>
      <c r="G25" s="70">
        <v>13</v>
      </c>
      <c r="H25" s="77" t="str">
        <f ca="1">IF(ISBLANK(INDIRECT(ADDRESS(K25*2+2,3))),"",INDIRECT(ADDRESS(K25*2+2,3)))</f>
        <v>Прокощенкова Ирина</v>
      </c>
      <c r="I25" s="75"/>
      <c r="J25" s="75"/>
      <c r="K25" s="68">
        <v>4</v>
      </c>
      <c r="L25" s="44" t="s">
        <v>92</v>
      </c>
      <c r="M25" s="45">
        <v>4</v>
      </c>
    </row>
    <row r="26" spans="1:13" s="40" customFormat="1" ht="21.75" thickBot="1" x14ac:dyDescent="0.4">
      <c r="A26" s="39"/>
      <c r="B26" s="68">
        <v>5</v>
      </c>
      <c r="C26" s="75" t="str">
        <f ca="1">IF(ISBLANK(INDIRECT(ADDRESS(B26*2+2,3))),"",INDIRECT(ADDRESS(B26*2+2,3)))</f>
        <v>Молчанова Анастасия</v>
      </c>
      <c r="D26" s="75"/>
      <c r="E26" s="76"/>
      <c r="F26" s="69">
        <v>6</v>
      </c>
      <c r="G26" s="70">
        <v>13</v>
      </c>
      <c r="H26" s="77" t="str">
        <f ca="1">IF(ISBLANK(INDIRECT(ADDRESS(K26*2+2,3))),"",INDIRECT(ADDRESS(K26*2+2,3)))</f>
        <v>Большакова Мария</v>
      </c>
      <c r="I26" s="75"/>
      <c r="J26" s="75"/>
      <c r="K26" s="68">
        <v>3</v>
      </c>
      <c r="L26" s="44" t="s">
        <v>92</v>
      </c>
      <c r="M26" s="45">
        <v>5</v>
      </c>
    </row>
    <row r="27" spans="1:13" s="40" customFormat="1" ht="21.75" thickBot="1" x14ac:dyDescent="0.4">
      <c r="A27" s="39"/>
      <c r="B27" s="68">
        <v>1</v>
      </c>
      <c r="C27" s="75" t="str">
        <f ca="1">IF(ISBLANK(INDIRECT(ADDRESS(B27*2+2,3))),"",INDIRECT(ADDRESS(B27*2+2,3)))</f>
        <v>Соколова Ольга</v>
      </c>
      <c r="D27" s="75"/>
      <c r="E27" s="76"/>
      <c r="F27" s="69">
        <v>13</v>
      </c>
      <c r="G27" s="70">
        <v>6</v>
      </c>
      <c r="H27" s="77" t="str">
        <f ca="1">IF(ISBLANK(INDIRECT(ADDRESS(K27*2+2,3))),"",INDIRECT(ADDRESS(K27*2+2,3)))</f>
        <v>Березнеговская Светлана</v>
      </c>
      <c r="I27" s="75"/>
      <c r="J27" s="75"/>
      <c r="K27" s="68">
        <v>2</v>
      </c>
      <c r="L27" s="44" t="s">
        <v>92</v>
      </c>
      <c r="M27" s="45">
        <v>6</v>
      </c>
    </row>
    <row r="28" spans="1:13" s="40" customFormat="1" ht="21" x14ac:dyDescent="0.35">
      <c r="A28" s="39"/>
      <c r="B28" s="71"/>
      <c r="C28" s="71"/>
      <c r="D28" s="71"/>
      <c r="E28" s="71"/>
      <c r="F28" s="71"/>
      <c r="G28" s="71"/>
      <c r="H28" s="71"/>
      <c r="I28" s="71"/>
      <c r="J28" s="71"/>
      <c r="K28" s="71"/>
      <c r="M28" s="46"/>
    </row>
    <row r="29" spans="1:13" s="40" customFormat="1" ht="21.75" thickBot="1" x14ac:dyDescent="0.4">
      <c r="A29" s="39"/>
      <c r="B29" s="78" t="s">
        <v>94</v>
      </c>
      <c r="C29" s="78"/>
      <c r="D29" s="78"/>
      <c r="E29" s="78"/>
      <c r="F29" s="78"/>
      <c r="G29" s="78"/>
      <c r="H29" s="78"/>
      <c r="I29" s="78"/>
      <c r="J29" s="78"/>
      <c r="K29" s="78"/>
      <c r="M29" s="46"/>
    </row>
    <row r="30" spans="1:13" s="40" customFormat="1" ht="21.75" thickBot="1" x14ac:dyDescent="0.4">
      <c r="A30" s="39"/>
      <c r="B30" s="68">
        <v>2</v>
      </c>
      <c r="C30" s="75" t="str">
        <f ca="1">IF(ISBLANK(INDIRECT(ADDRESS(B30*2+2,3))),"",INDIRECT(ADDRESS(B30*2+2,3)))</f>
        <v>Березнеговская Светлана</v>
      </c>
      <c r="D30" s="75"/>
      <c r="E30" s="76"/>
      <c r="F30" s="69">
        <v>5</v>
      </c>
      <c r="G30" s="70">
        <v>13</v>
      </c>
      <c r="H30" s="77" t="str">
        <f ca="1">IF(ISBLANK(INDIRECT(ADDRESS(K30*2+2,3))),"",INDIRECT(ADDRESS(K30*2+2,3)))</f>
        <v>Петрушко Юлия</v>
      </c>
      <c r="I30" s="75"/>
      <c r="J30" s="75"/>
      <c r="K30" s="68">
        <v>6</v>
      </c>
      <c r="L30" s="44" t="s">
        <v>92</v>
      </c>
      <c r="M30" s="45">
        <v>3</v>
      </c>
    </row>
    <row r="31" spans="1:13" s="40" customFormat="1" ht="21.75" thickBot="1" x14ac:dyDescent="0.4">
      <c r="A31" s="39"/>
      <c r="B31" s="68">
        <v>3</v>
      </c>
      <c r="C31" s="75" t="str">
        <f ca="1">IF(ISBLANK(INDIRECT(ADDRESS(B31*2+2,3))),"",INDIRECT(ADDRESS(B31*2+2,3)))</f>
        <v>Большакова Мария</v>
      </c>
      <c r="D31" s="75"/>
      <c r="E31" s="76"/>
      <c r="F31" s="69">
        <v>7</v>
      </c>
      <c r="G31" s="70">
        <v>13</v>
      </c>
      <c r="H31" s="77" t="str">
        <f ca="1">IF(ISBLANK(INDIRECT(ADDRESS(K31*2+2,3))),"",INDIRECT(ADDRESS(K31*2+2,3)))</f>
        <v>Соколова Ольга</v>
      </c>
      <c r="I31" s="75"/>
      <c r="J31" s="75"/>
      <c r="K31" s="68">
        <v>1</v>
      </c>
      <c r="L31" s="44" t="s">
        <v>92</v>
      </c>
      <c r="M31" s="45">
        <v>2</v>
      </c>
    </row>
    <row r="32" spans="1:13" s="40" customFormat="1" ht="21.75" thickBot="1" x14ac:dyDescent="0.4">
      <c r="A32" s="39"/>
      <c r="B32" s="68">
        <v>4</v>
      </c>
      <c r="C32" s="75" t="str">
        <f ca="1">IF(ISBLANK(INDIRECT(ADDRESS(B32*2+2,3))),"",INDIRECT(ADDRESS(B32*2+2,3)))</f>
        <v>Прокощенкова Ирина</v>
      </c>
      <c r="D32" s="75"/>
      <c r="E32" s="76"/>
      <c r="F32" s="69">
        <v>13</v>
      </c>
      <c r="G32" s="70">
        <v>10</v>
      </c>
      <c r="H32" s="77" t="str">
        <f ca="1">IF(ISBLANK(INDIRECT(ADDRESS(K32*2+2,3))),"",INDIRECT(ADDRESS(K32*2+2,3)))</f>
        <v>Молчанова Анастасия</v>
      </c>
      <c r="I32" s="75"/>
      <c r="J32" s="75"/>
      <c r="K32" s="68">
        <v>5</v>
      </c>
      <c r="L32" s="44" t="s">
        <v>92</v>
      </c>
      <c r="M32" s="45">
        <v>1</v>
      </c>
    </row>
    <row r="33" spans="1:13" s="40" customFormat="1" ht="21" x14ac:dyDescent="0.35">
      <c r="A33" s="39"/>
      <c r="B33" s="71"/>
      <c r="C33" s="71"/>
      <c r="D33" s="71"/>
      <c r="E33" s="71"/>
      <c r="F33" s="71"/>
      <c r="G33" s="71"/>
      <c r="H33" s="71"/>
      <c r="I33" s="71"/>
      <c r="J33" s="71"/>
      <c r="K33" s="71"/>
      <c r="M33" s="46"/>
    </row>
    <row r="34" spans="1:13" s="40" customFormat="1" ht="21.75" thickBot="1" x14ac:dyDescent="0.4">
      <c r="A34" s="39"/>
      <c r="B34" s="78" t="s">
        <v>95</v>
      </c>
      <c r="C34" s="78"/>
      <c r="D34" s="78"/>
      <c r="E34" s="78"/>
      <c r="F34" s="78"/>
      <c r="G34" s="78"/>
      <c r="H34" s="78"/>
      <c r="I34" s="78"/>
      <c r="J34" s="78"/>
      <c r="K34" s="78"/>
      <c r="M34" s="46"/>
    </row>
    <row r="35" spans="1:13" s="40" customFormat="1" ht="21.75" thickBot="1" x14ac:dyDescent="0.4">
      <c r="A35" s="39"/>
      <c r="B35" s="68">
        <v>6</v>
      </c>
      <c r="C35" s="75" t="str">
        <f ca="1">IF(ISBLANK(INDIRECT(ADDRESS(B35*2+2,3))),"",INDIRECT(ADDRESS(B35*2+2,3)))</f>
        <v>Петрушко Юлия</v>
      </c>
      <c r="D35" s="75"/>
      <c r="E35" s="76"/>
      <c r="F35" s="69">
        <v>12</v>
      </c>
      <c r="G35" s="70">
        <v>9</v>
      </c>
      <c r="H35" s="77" t="str">
        <f ca="1">IF(ISBLANK(INDIRECT(ADDRESS(K35*2+2,3))),"",INDIRECT(ADDRESS(K35*2+2,3)))</f>
        <v>Молчанова Анастасия</v>
      </c>
      <c r="I35" s="75"/>
      <c r="J35" s="75"/>
      <c r="K35" s="68">
        <v>5</v>
      </c>
      <c r="L35" s="44" t="s">
        <v>92</v>
      </c>
      <c r="M35" s="45">
        <v>6</v>
      </c>
    </row>
    <row r="36" spans="1:13" s="40" customFormat="1" ht="21.75" thickBot="1" x14ac:dyDescent="0.4">
      <c r="A36" s="39"/>
      <c r="B36" s="68">
        <v>1</v>
      </c>
      <c r="C36" s="75" t="str">
        <f ca="1">IF(ISBLANK(INDIRECT(ADDRESS(B36*2+2,3))),"",INDIRECT(ADDRESS(B36*2+2,3)))</f>
        <v>Соколова Ольга</v>
      </c>
      <c r="D36" s="75"/>
      <c r="E36" s="76"/>
      <c r="F36" s="69">
        <v>13</v>
      </c>
      <c r="G36" s="70">
        <v>9</v>
      </c>
      <c r="H36" s="77" t="str">
        <f ca="1">IF(ISBLANK(INDIRECT(ADDRESS(K36*2+2,3))),"",INDIRECT(ADDRESS(K36*2+2,3)))</f>
        <v>Прокощенкова Ирина</v>
      </c>
      <c r="I36" s="75"/>
      <c r="J36" s="75"/>
      <c r="K36" s="68">
        <v>4</v>
      </c>
      <c r="L36" s="44" t="s">
        <v>92</v>
      </c>
      <c r="M36" s="45">
        <v>5</v>
      </c>
    </row>
    <row r="37" spans="1:13" s="40" customFormat="1" ht="21.75" thickBot="1" x14ac:dyDescent="0.4">
      <c r="A37" s="39"/>
      <c r="B37" s="68">
        <v>2</v>
      </c>
      <c r="C37" s="75" t="str">
        <f ca="1">IF(ISBLANK(INDIRECT(ADDRESS(B37*2+2,3))),"",INDIRECT(ADDRESS(B37*2+2,3)))</f>
        <v>Березнеговская Светлана</v>
      </c>
      <c r="D37" s="75"/>
      <c r="E37" s="76"/>
      <c r="F37" s="69">
        <v>10</v>
      </c>
      <c r="G37" s="70">
        <v>13</v>
      </c>
      <c r="H37" s="77" t="str">
        <f ca="1">IF(ISBLANK(INDIRECT(ADDRESS(K37*2+2,3))),"",INDIRECT(ADDRESS(K37*2+2,3)))</f>
        <v>Большакова Мария</v>
      </c>
      <c r="I37" s="75"/>
      <c r="J37" s="75"/>
      <c r="K37" s="68">
        <v>3</v>
      </c>
      <c r="L37" s="44" t="s">
        <v>92</v>
      </c>
      <c r="M37" s="45">
        <v>4</v>
      </c>
    </row>
    <row r="38" spans="1:13" s="40" customFormat="1" ht="21" x14ac:dyDescent="0.35">
      <c r="A38" s="39"/>
      <c r="B38" s="71"/>
      <c r="C38" s="71"/>
      <c r="D38" s="71"/>
      <c r="E38" s="71"/>
      <c r="F38" s="71"/>
      <c r="G38" s="71"/>
      <c r="H38" s="71"/>
      <c r="I38" s="71"/>
      <c r="J38" s="71"/>
      <c r="K38" s="71"/>
      <c r="M38" s="46"/>
    </row>
    <row r="39" spans="1:13" s="40" customFormat="1" ht="21.75" thickBot="1" x14ac:dyDescent="0.4">
      <c r="A39" s="39"/>
      <c r="B39" s="78" t="s">
        <v>96</v>
      </c>
      <c r="C39" s="78"/>
      <c r="D39" s="78"/>
      <c r="E39" s="78"/>
      <c r="F39" s="78"/>
      <c r="G39" s="78"/>
      <c r="H39" s="78"/>
      <c r="I39" s="78"/>
      <c r="J39" s="78"/>
      <c r="K39" s="78"/>
      <c r="M39" s="46"/>
    </row>
    <row r="40" spans="1:13" s="40" customFormat="1" ht="21.75" thickBot="1" x14ac:dyDescent="0.4">
      <c r="A40" s="39"/>
      <c r="B40" s="68">
        <v>3</v>
      </c>
      <c r="C40" s="75" t="str">
        <f ca="1">IF(ISBLANK(INDIRECT(ADDRESS(B40*2+2,3))),"",INDIRECT(ADDRESS(B40*2+2,3)))</f>
        <v>Большакова Мария</v>
      </c>
      <c r="D40" s="75"/>
      <c r="E40" s="76"/>
      <c r="F40" s="69">
        <v>8</v>
      </c>
      <c r="G40" s="70">
        <v>13</v>
      </c>
      <c r="H40" s="77" t="str">
        <f ca="1">IF(ISBLANK(INDIRECT(ADDRESS(K40*2+2,3))),"",INDIRECT(ADDRESS(K40*2+2,3)))</f>
        <v>Петрушко Юлия</v>
      </c>
      <c r="I40" s="75"/>
      <c r="J40" s="75"/>
      <c r="K40" s="68">
        <v>6</v>
      </c>
      <c r="L40" s="44" t="s">
        <v>92</v>
      </c>
      <c r="M40" s="45">
        <v>1</v>
      </c>
    </row>
    <row r="41" spans="1:13" s="40" customFormat="1" ht="21.75" thickBot="1" x14ac:dyDescent="0.4">
      <c r="A41" s="39"/>
      <c r="B41" s="68">
        <v>4</v>
      </c>
      <c r="C41" s="75" t="str">
        <f ca="1">IF(ISBLANK(INDIRECT(ADDRESS(B41*2+2,3))),"",INDIRECT(ADDRESS(B41*2+2,3)))</f>
        <v>Прокощенкова Ирина</v>
      </c>
      <c r="D41" s="75"/>
      <c r="E41" s="76"/>
      <c r="F41" s="69">
        <v>12</v>
      </c>
      <c r="G41" s="70">
        <v>13</v>
      </c>
      <c r="H41" s="77" t="str">
        <f ca="1">IF(ISBLANK(INDIRECT(ADDRESS(K41*2+2,3))),"",INDIRECT(ADDRESS(K41*2+2,3)))</f>
        <v>Березнеговская Светлана</v>
      </c>
      <c r="I41" s="75"/>
      <c r="J41" s="75"/>
      <c r="K41" s="68">
        <v>2</v>
      </c>
      <c r="L41" s="44" t="s">
        <v>92</v>
      </c>
      <c r="M41" s="45">
        <v>2</v>
      </c>
    </row>
    <row r="42" spans="1:13" s="40" customFormat="1" ht="21.75" thickBot="1" x14ac:dyDescent="0.4">
      <c r="A42" s="39"/>
      <c r="B42" s="68">
        <v>5</v>
      </c>
      <c r="C42" s="75" t="str">
        <f ca="1">IF(ISBLANK(INDIRECT(ADDRESS(B42*2+2,3))),"",INDIRECT(ADDRESS(B42*2+2,3)))</f>
        <v>Молчанова Анастасия</v>
      </c>
      <c r="D42" s="75"/>
      <c r="E42" s="76"/>
      <c r="F42" s="69">
        <v>13</v>
      </c>
      <c r="G42" s="70">
        <v>10</v>
      </c>
      <c r="H42" s="77" t="str">
        <f ca="1">IF(ISBLANK(INDIRECT(ADDRESS(K42*2+2,3))),"",INDIRECT(ADDRESS(K42*2+2,3)))</f>
        <v>Соколова Ольга</v>
      </c>
      <c r="I42" s="75"/>
      <c r="J42" s="75"/>
      <c r="K42" s="68">
        <v>1</v>
      </c>
      <c r="L42" s="44" t="s">
        <v>92</v>
      </c>
      <c r="M42" s="45">
        <v>3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4" sqref="C4:E15"/>
    </sheetView>
  </sheetViews>
  <sheetFormatPr defaultRowHeight="15" x14ac:dyDescent="0.25"/>
  <cols>
    <col min="1" max="1" width="4" style="16" customWidth="1"/>
    <col min="2" max="12" width="10.28515625" customWidth="1"/>
    <col min="13" max="13" width="10.28515625" style="47" customWidth="1"/>
    <col min="14" max="15" width="10.28515625" customWidth="1"/>
  </cols>
  <sheetData>
    <row r="1" spans="2:14" ht="31.5" x14ac:dyDescent="0.25">
      <c r="B1" s="89" t="s">
        <v>100</v>
      </c>
      <c r="C1" s="89"/>
      <c r="D1" s="89"/>
      <c r="E1" s="89"/>
      <c r="F1" s="89"/>
      <c r="G1" s="89"/>
      <c r="H1" s="89"/>
      <c r="I1" s="89"/>
      <c r="J1" s="89"/>
      <c r="K1" s="89"/>
      <c r="M1" t="s">
        <v>98</v>
      </c>
      <c r="N1" s="48">
        <v>46053</v>
      </c>
    </row>
    <row r="2" spans="2:14" ht="15.75" thickBot="1" x14ac:dyDescent="0.3">
      <c r="M2"/>
      <c r="N2" t="s">
        <v>99</v>
      </c>
    </row>
    <row r="3" spans="2:14" ht="15.75" thickBot="1" x14ac:dyDescent="0.3">
      <c r="B3" s="17"/>
      <c r="C3" s="90" t="s">
        <v>86</v>
      </c>
      <c r="D3" s="91"/>
      <c r="E3" s="92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9">
        <v>6</v>
      </c>
      <c r="L3" s="20" t="s">
        <v>87</v>
      </c>
      <c r="M3" s="18" t="s">
        <v>88</v>
      </c>
      <c r="N3" s="21" t="s">
        <v>89</v>
      </c>
    </row>
    <row r="4" spans="2:14" ht="21" x14ac:dyDescent="0.25">
      <c r="B4" s="93">
        <v>1</v>
      </c>
      <c r="C4" s="125" t="s">
        <v>20</v>
      </c>
      <c r="D4" s="126"/>
      <c r="E4" s="127"/>
      <c r="F4" s="22" t="s">
        <v>90</v>
      </c>
      <c r="G4" s="23" t="str">
        <f ca="1">INDIRECT(ADDRESS(27,6))&amp;":"&amp;INDIRECT(ADDRESS(27,7))</f>
        <v>13:4</v>
      </c>
      <c r="H4" s="23" t="str">
        <f ca="1">INDIRECT(ADDRESS(31,7))&amp;":"&amp;INDIRECT(ADDRESS(31,6))</f>
        <v>13:6</v>
      </c>
      <c r="I4" s="23" t="str">
        <f ca="1">INDIRECT(ADDRESS(36,6))&amp;":"&amp;INDIRECT(ADDRESS(36,7))</f>
        <v>9:7</v>
      </c>
      <c r="J4" s="23" t="str">
        <f ca="1">INDIRECT(ADDRESS(42,7))&amp;":"&amp;INDIRECT(ADDRESS(42,6))</f>
        <v>13:3</v>
      </c>
      <c r="K4" s="24" t="str">
        <f ca="1">INDIRECT(ADDRESS(20,6))&amp;":"&amp;INDIRECT(ADDRESS(20,7))</f>
        <v>3:13</v>
      </c>
      <c r="L4" s="94">
        <f ca="1">IF(COUNT(F5:K5)=0,"",COUNTIF(F5:K5,"&gt;0")+0.5*COUNTIF(F5:K5,0))</f>
        <v>4</v>
      </c>
      <c r="M4" s="25"/>
      <c r="N4" s="88">
        <v>1</v>
      </c>
    </row>
    <row r="5" spans="2:14" ht="21" x14ac:dyDescent="0.25">
      <c r="B5" s="86"/>
      <c r="C5" s="128"/>
      <c r="D5" s="129"/>
      <c r="E5" s="130"/>
      <c r="F5" s="26" t="s">
        <v>90</v>
      </c>
      <c r="G5" s="27">
        <f ca="1">IF(LEN(INDIRECT(ADDRESS(ROW()-1, COLUMN())))=1,"",INDIRECT(ADDRESS(27,6))-INDIRECT(ADDRESS(27,7)))</f>
        <v>9</v>
      </c>
      <c r="H5" s="27">
        <f ca="1">IF(LEN(INDIRECT(ADDRESS(ROW()-1, COLUMN())))=1,"",INDIRECT(ADDRESS(31,7))-INDIRECT(ADDRESS(31,6)))</f>
        <v>7</v>
      </c>
      <c r="I5" s="27">
        <f ca="1">IF(LEN(INDIRECT(ADDRESS(ROW()-1, COLUMN())))=1,"",INDIRECT(ADDRESS(36,6))-INDIRECT(ADDRESS(36,7)))</f>
        <v>2</v>
      </c>
      <c r="J5" s="27">
        <f ca="1">IF(LEN(INDIRECT(ADDRESS(ROW()-1, COLUMN())))=1,"",INDIRECT(ADDRESS(42,7))-INDIRECT(ADDRESS(42,6)))</f>
        <v>10</v>
      </c>
      <c r="K5" s="28">
        <f ca="1">IF(LEN(INDIRECT(ADDRESS(ROW()-1, COLUMN())))=1,"",INDIRECT(ADDRESS(20,6))-INDIRECT(ADDRESS(20,7)))</f>
        <v>-10</v>
      </c>
      <c r="L5" s="81"/>
      <c r="M5" s="73">
        <f ca="1">IF(COUNT(F5:K5)=0,"",SUM(F5:K5))</f>
        <v>18</v>
      </c>
      <c r="N5" s="87"/>
    </row>
    <row r="6" spans="2:14" ht="21" x14ac:dyDescent="0.25">
      <c r="B6" s="79">
        <v>2</v>
      </c>
      <c r="C6" s="131" t="s">
        <v>71</v>
      </c>
      <c r="D6" s="132"/>
      <c r="E6" s="133"/>
      <c r="F6" s="29" t="str">
        <f ca="1">INDIRECT(ADDRESS(27,7))&amp;":"&amp;INDIRECT(ADDRESS(27,6))</f>
        <v>4:13</v>
      </c>
      <c r="G6" s="30" t="s">
        <v>90</v>
      </c>
      <c r="H6" s="31" t="str">
        <f ca="1">INDIRECT(ADDRESS(37,6))&amp;":"&amp;INDIRECT(ADDRESS(37,7))</f>
        <v>9:7</v>
      </c>
      <c r="I6" s="31" t="str">
        <f ca="1">INDIRECT(ADDRESS(41,7))&amp;":"&amp;INDIRECT(ADDRESS(41,6))</f>
        <v>11:8</v>
      </c>
      <c r="J6" s="31" t="str">
        <f ca="1">INDIRECT(ADDRESS(21,6))&amp;":"&amp;INDIRECT(ADDRESS(21,7))</f>
        <v>11:10</v>
      </c>
      <c r="K6" s="32" t="str">
        <f ca="1">INDIRECT(ADDRESS(30,6))&amp;":"&amp;INDIRECT(ADDRESS(30,7))</f>
        <v>10:12</v>
      </c>
      <c r="L6" s="81">
        <f ca="1">IF(COUNT(F7:K7)=0,"",COUNTIF(F7:K7,"&gt;0")+0.5*COUNTIF(F7:K7,0))</f>
        <v>3</v>
      </c>
      <c r="M6" s="27"/>
      <c r="N6" s="83">
        <v>3</v>
      </c>
    </row>
    <row r="7" spans="2:14" ht="21" x14ac:dyDescent="0.25">
      <c r="B7" s="86"/>
      <c r="C7" s="131"/>
      <c r="D7" s="132"/>
      <c r="E7" s="133"/>
      <c r="F7" s="33">
        <f ca="1">IF(LEN(INDIRECT(ADDRESS(ROW()-1, COLUMN())))=1,"",INDIRECT(ADDRESS(27,7))-INDIRECT(ADDRESS(27,6)))</f>
        <v>-9</v>
      </c>
      <c r="G7" s="34" t="s">
        <v>90</v>
      </c>
      <c r="H7" s="27">
        <f ca="1">IF(LEN(INDIRECT(ADDRESS(ROW()-1, COLUMN())))=1,"",INDIRECT(ADDRESS(37,6))-INDIRECT(ADDRESS(37,7)))</f>
        <v>2</v>
      </c>
      <c r="I7" s="27">
        <f ca="1">IF(LEN(INDIRECT(ADDRESS(ROW()-1, COLUMN())))=1,"",INDIRECT(ADDRESS(41,7))-INDIRECT(ADDRESS(41,6)))</f>
        <v>3</v>
      </c>
      <c r="J7" s="27">
        <f ca="1">IF(LEN(INDIRECT(ADDRESS(ROW()-1, COLUMN())))=1,"",INDIRECT(ADDRESS(21,6))-INDIRECT(ADDRESS(21,7)))</f>
        <v>1</v>
      </c>
      <c r="K7" s="28">
        <f ca="1">IF(LEN(INDIRECT(ADDRESS(ROW()-1, COLUMN())))=1,"",INDIRECT(ADDRESS(30,6))-INDIRECT(ADDRESS(30,7)))</f>
        <v>-2</v>
      </c>
      <c r="L7" s="81"/>
      <c r="M7" s="27">
        <f ca="1">IF(COUNT(F7:K7)=0,"",SUM(F7:K7))</f>
        <v>-5</v>
      </c>
      <c r="N7" s="87"/>
    </row>
    <row r="8" spans="2:14" ht="21" x14ac:dyDescent="0.25">
      <c r="B8" s="79">
        <v>3</v>
      </c>
      <c r="C8" s="131" t="s">
        <v>27</v>
      </c>
      <c r="D8" s="132"/>
      <c r="E8" s="133"/>
      <c r="F8" s="29" t="str">
        <f ca="1">INDIRECT(ADDRESS(31,6))&amp;":"&amp;INDIRECT(ADDRESS(31,7))</f>
        <v>6:13</v>
      </c>
      <c r="G8" s="31" t="str">
        <f ca="1">INDIRECT(ADDRESS(37,7))&amp;":"&amp;INDIRECT(ADDRESS(37,6))</f>
        <v>7:9</v>
      </c>
      <c r="H8" s="30" t="s">
        <v>90</v>
      </c>
      <c r="I8" s="31" t="str">
        <f ca="1">INDIRECT(ADDRESS(22,6))&amp;":"&amp;INDIRECT(ADDRESS(22,7))</f>
        <v>11:13</v>
      </c>
      <c r="J8" s="31" t="str">
        <f ca="1">INDIRECT(ADDRESS(26,7))&amp;":"&amp;INDIRECT(ADDRESS(26,6))</f>
        <v>13:1</v>
      </c>
      <c r="K8" s="32" t="str">
        <f ca="1">INDIRECT(ADDRESS(40,6))&amp;":"&amp;INDIRECT(ADDRESS(40,7))</f>
        <v>5:13</v>
      </c>
      <c r="L8" s="81">
        <f ca="1">IF(COUNT(F9:K9)=0,"",COUNTIF(F9:K9,"&gt;0")+0.5*COUNTIF(F9:K9,0))</f>
        <v>1</v>
      </c>
      <c r="M8" s="27"/>
      <c r="N8" s="83">
        <v>6</v>
      </c>
    </row>
    <row r="9" spans="2:14" ht="21" x14ac:dyDescent="0.25">
      <c r="B9" s="86"/>
      <c r="C9" s="131"/>
      <c r="D9" s="132"/>
      <c r="E9" s="133"/>
      <c r="F9" s="33">
        <f ca="1">IF(LEN(INDIRECT(ADDRESS(ROW()-1, COLUMN())))=1,"",INDIRECT(ADDRESS(31,6))-INDIRECT(ADDRESS(31,7)))</f>
        <v>-7</v>
      </c>
      <c r="G9" s="27">
        <f ca="1">IF(LEN(INDIRECT(ADDRESS(ROW()-1, COLUMN())))=1,"",INDIRECT(ADDRESS(37,7))-INDIRECT(ADDRESS(37,6)))</f>
        <v>-2</v>
      </c>
      <c r="H9" s="34" t="s">
        <v>90</v>
      </c>
      <c r="I9" s="27">
        <f ca="1">IF(LEN(INDIRECT(ADDRESS(ROW()-1, COLUMN())))=1,"",INDIRECT(ADDRESS(22,6))-INDIRECT(ADDRESS(22,7)))</f>
        <v>-2</v>
      </c>
      <c r="J9" s="27">
        <f ca="1">IF(LEN(INDIRECT(ADDRESS(ROW()-1, COLUMN())))=1,"",INDIRECT(ADDRESS(26,7))-INDIRECT(ADDRESS(26,6)))</f>
        <v>12</v>
      </c>
      <c r="K9" s="28">
        <f ca="1">IF(LEN(INDIRECT(ADDRESS(ROW()-1, COLUMN())))=1,"",INDIRECT(ADDRESS(40,6))-INDIRECT(ADDRESS(40,7)))</f>
        <v>-8</v>
      </c>
      <c r="L9" s="81"/>
      <c r="M9" s="27">
        <f ca="1">IF(COUNT(F9:K9)=0,"",SUM(F9:K9))</f>
        <v>-7</v>
      </c>
      <c r="N9" s="87"/>
    </row>
    <row r="10" spans="2:14" ht="21" x14ac:dyDescent="0.25">
      <c r="B10" s="79">
        <v>4</v>
      </c>
      <c r="C10" s="131" t="s">
        <v>52</v>
      </c>
      <c r="D10" s="132"/>
      <c r="E10" s="133"/>
      <c r="F10" s="29" t="str">
        <f ca="1">INDIRECT(ADDRESS(36,7))&amp;":"&amp;INDIRECT(ADDRESS(36,6))</f>
        <v>7:9</v>
      </c>
      <c r="G10" s="31" t="str">
        <f ca="1">INDIRECT(ADDRESS(41,6))&amp;":"&amp;INDIRECT(ADDRESS(41,7))</f>
        <v>8:11</v>
      </c>
      <c r="H10" s="31" t="str">
        <f ca="1">INDIRECT(ADDRESS(22,7))&amp;":"&amp;INDIRECT(ADDRESS(22,6))</f>
        <v>13:11</v>
      </c>
      <c r="I10" s="30" t="s">
        <v>90</v>
      </c>
      <c r="J10" s="31" t="str">
        <f ca="1">INDIRECT(ADDRESS(32,6))&amp;":"&amp;INDIRECT(ADDRESS(32,7))</f>
        <v>8:13</v>
      </c>
      <c r="K10" s="32" t="str">
        <f ca="1">INDIRECT(ADDRESS(25,7))&amp;":"&amp;INDIRECT(ADDRESS(25,6))</f>
        <v>12:8</v>
      </c>
      <c r="L10" s="81">
        <f ca="1">IF(COUNT(F11:K11)=0,"",COUNTIF(F11:K11,"&gt;0")+0.5*COUNTIF(F11:K11,0))</f>
        <v>2</v>
      </c>
      <c r="M10" s="27"/>
      <c r="N10" s="83">
        <v>5</v>
      </c>
    </row>
    <row r="11" spans="2:14" ht="21" x14ac:dyDescent="0.25">
      <c r="B11" s="86"/>
      <c r="C11" s="131"/>
      <c r="D11" s="132"/>
      <c r="E11" s="133"/>
      <c r="F11" s="33">
        <f ca="1">IF(LEN(INDIRECT(ADDRESS(ROW()-1, COLUMN())))=1,"",INDIRECT(ADDRESS(36,7))-INDIRECT(ADDRESS(36,6)))</f>
        <v>-2</v>
      </c>
      <c r="G11" s="27">
        <f ca="1">IF(LEN(INDIRECT(ADDRESS(ROW()-1, COLUMN())))=1,"",INDIRECT(ADDRESS(41,6))-INDIRECT(ADDRESS(41,7)))</f>
        <v>-3</v>
      </c>
      <c r="H11" s="27">
        <f ca="1">IF(LEN(INDIRECT(ADDRESS(ROW()-1, COLUMN())))=1,"",INDIRECT(ADDRESS(22,7))-INDIRECT(ADDRESS(22,6)))</f>
        <v>2</v>
      </c>
      <c r="I11" s="34" t="s">
        <v>90</v>
      </c>
      <c r="J11" s="27">
        <f ca="1">IF(LEN(INDIRECT(ADDRESS(ROW()-1, COLUMN())))=1,"",INDIRECT(ADDRESS(32,6))-INDIRECT(ADDRESS(32,7)))</f>
        <v>-5</v>
      </c>
      <c r="K11" s="28">
        <f ca="1">IF(LEN(INDIRECT(ADDRESS(ROW()-1, COLUMN())))=1,"",INDIRECT(ADDRESS(25,7))-INDIRECT(ADDRESS(25,6)))</f>
        <v>4</v>
      </c>
      <c r="L11" s="81"/>
      <c r="M11" s="27">
        <f ca="1">IF(COUNT(F11:K11)=0,"",SUM(F11:K11))</f>
        <v>-4</v>
      </c>
      <c r="N11" s="87"/>
    </row>
    <row r="12" spans="2:14" ht="21" x14ac:dyDescent="0.25">
      <c r="B12" s="79">
        <v>5</v>
      </c>
      <c r="C12" s="131" t="s">
        <v>39</v>
      </c>
      <c r="D12" s="132"/>
      <c r="E12" s="133"/>
      <c r="F12" s="29" t="str">
        <f ca="1">INDIRECT(ADDRESS(42,6))&amp;":"&amp;INDIRECT(ADDRESS(42,7))</f>
        <v>3:13</v>
      </c>
      <c r="G12" s="31" t="str">
        <f ca="1">INDIRECT(ADDRESS(21,7))&amp;":"&amp;INDIRECT(ADDRESS(21,6))</f>
        <v>10:11</v>
      </c>
      <c r="H12" s="31" t="str">
        <f ca="1">INDIRECT(ADDRESS(26,6))&amp;":"&amp;INDIRECT(ADDRESS(26,7))</f>
        <v>1:13</v>
      </c>
      <c r="I12" s="31" t="str">
        <f ca="1">INDIRECT(ADDRESS(32,7))&amp;":"&amp;INDIRECT(ADDRESS(32,6))</f>
        <v>13:8</v>
      </c>
      <c r="J12" s="30" t="s">
        <v>90</v>
      </c>
      <c r="K12" s="32" t="str">
        <f ca="1">INDIRECT(ADDRESS(35,7))&amp;":"&amp;INDIRECT(ADDRESS(35,6))</f>
        <v>13:4</v>
      </c>
      <c r="L12" s="81">
        <f ca="1">IF(COUNT(F13:K13)=0,"",COUNTIF(F13:K13,"&gt;0")+0.5*COUNTIF(F13:K13,0))</f>
        <v>2</v>
      </c>
      <c r="M12" s="27"/>
      <c r="N12" s="83">
        <v>4</v>
      </c>
    </row>
    <row r="13" spans="2:14" ht="21" x14ac:dyDescent="0.25">
      <c r="B13" s="86"/>
      <c r="C13" s="131"/>
      <c r="D13" s="132"/>
      <c r="E13" s="133"/>
      <c r="F13" s="33">
        <f ca="1">IF(LEN(INDIRECT(ADDRESS(ROW()-1, COLUMN())))=1,"",INDIRECT(ADDRESS(42,6))-INDIRECT(ADDRESS(42,7)))</f>
        <v>-10</v>
      </c>
      <c r="G13" s="27">
        <f ca="1">IF(LEN(INDIRECT(ADDRESS(ROW()-1, COLUMN())))=1,"",INDIRECT(ADDRESS(21,7))-INDIRECT(ADDRESS(21,6)))</f>
        <v>-1</v>
      </c>
      <c r="H13" s="27">
        <f ca="1">IF(LEN(INDIRECT(ADDRESS(ROW()-1, COLUMN())))=1,"",INDIRECT(ADDRESS(26,6))-INDIRECT(ADDRESS(26,7)))</f>
        <v>-12</v>
      </c>
      <c r="I13" s="27">
        <f ca="1">IF(LEN(INDIRECT(ADDRESS(ROW()-1, COLUMN())))=1,"",INDIRECT(ADDRESS(32,7))-INDIRECT(ADDRESS(32,6)))</f>
        <v>5</v>
      </c>
      <c r="J13" s="34" t="s">
        <v>90</v>
      </c>
      <c r="K13" s="28">
        <f ca="1">IF(LEN(INDIRECT(ADDRESS(ROW()-1, COLUMN())))=1,"",INDIRECT(ADDRESS(35,7))-INDIRECT(ADDRESS(35,6)))</f>
        <v>9</v>
      </c>
      <c r="L13" s="81"/>
      <c r="M13" s="27">
        <f ca="1">IF(COUNT(F13:K13)=0,"",SUM(F13:K13))</f>
        <v>-9</v>
      </c>
      <c r="N13" s="87"/>
    </row>
    <row r="14" spans="2:14" ht="21" x14ac:dyDescent="0.25">
      <c r="B14" s="79">
        <v>6</v>
      </c>
      <c r="C14" s="128" t="s">
        <v>60</v>
      </c>
      <c r="D14" s="129"/>
      <c r="E14" s="130"/>
      <c r="F14" s="29" t="str">
        <f ca="1">INDIRECT(ADDRESS(20,7))&amp;":"&amp;INDIRECT(ADDRESS(20,6))</f>
        <v>13:3</v>
      </c>
      <c r="G14" s="31" t="str">
        <f ca="1">INDIRECT(ADDRESS(30,7))&amp;":"&amp;INDIRECT(ADDRESS(30,6))</f>
        <v>12:10</v>
      </c>
      <c r="H14" s="31" t="str">
        <f ca="1">INDIRECT(ADDRESS(40,7))&amp;":"&amp;INDIRECT(ADDRESS(40,6))</f>
        <v>13:5</v>
      </c>
      <c r="I14" s="31" t="str">
        <f ca="1">INDIRECT(ADDRESS(25,6))&amp;":"&amp;INDIRECT(ADDRESS(25,7))</f>
        <v>8:12</v>
      </c>
      <c r="J14" s="31" t="str">
        <f ca="1">INDIRECT(ADDRESS(35,6))&amp;":"&amp;INDIRECT(ADDRESS(35,7))</f>
        <v>4:13</v>
      </c>
      <c r="K14" s="35" t="s">
        <v>90</v>
      </c>
      <c r="L14" s="81">
        <f ca="1">IF(COUNT(F15:K15)=0,"",COUNTIF(F15:K15,"&gt;0")+0.5*COUNTIF(F15:K15,0))</f>
        <v>3</v>
      </c>
      <c r="M14" s="27"/>
      <c r="N14" s="83">
        <v>2</v>
      </c>
    </row>
    <row r="15" spans="2:14" ht="21.75" thickBot="1" x14ac:dyDescent="0.3">
      <c r="B15" s="80"/>
      <c r="C15" s="140"/>
      <c r="D15" s="141"/>
      <c r="E15" s="142"/>
      <c r="F15" s="36">
        <f ca="1">IF(LEN(INDIRECT(ADDRESS(ROW()-1, COLUMN())))=1,"",INDIRECT(ADDRESS(20,7))-INDIRECT(ADDRESS(20,6)))</f>
        <v>10</v>
      </c>
      <c r="G15" s="37">
        <f ca="1">IF(LEN(INDIRECT(ADDRESS(ROW()-1, COLUMN())))=1,"",INDIRECT(ADDRESS(30,7))-INDIRECT(ADDRESS(30,6)))</f>
        <v>2</v>
      </c>
      <c r="H15" s="37">
        <f ca="1">IF(LEN(INDIRECT(ADDRESS(ROW()-1, COLUMN())))=1,"",INDIRECT(ADDRESS(40,7))-INDIRECT(ADDRESS(40,6)))</f>
        <v>8</v>
      </c>
      <c r="I15" s="37">
        <f ca="1">IF(LEN(INDIRECT(ADDRESS(ROW()-1, COLUMN())))=1,"",INDIRECT(ADDRESS(25,6))-INDIRECT(ADDRESS(25,7)))</f>
        <v>-4</v>
      </c>
      <c r="J15" s="37">
        <f ca="1">IF(LEN(INDIRECT(ADDRESS(ROW()-1, COLUMN())))=1,"",INDIRECT(ADDRESS(35,6))-INDIRECT(ADDRESS(35,7)))</f>
        <v>-9</v>
      </c>
      <c r="K15" s="38" t="s">
        <v>90</v>
      </c>
      <c r="L15" s="82"/>
      <c r="M15" s="37">
        <f ca="1">IF(COUNT(F15:K15)=0,"",SUM(F15:K15))</f>
        <v>7</v>
      </c>
      <c r="N15" s="8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40" customFormat="1" ht="21.75" thickBot="1" x14ac:dyDescent="0.4">
      <c r="A19" s="39"/>
      <c r="B19" s="85" t="s">
        <v>91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3" s="40" customFormat="1" ht="21.75" thickBot="1" x14ac:dyDescent="0.4">
      <c r="A20" s="39"/>
      <c r="B20" s="68">
        <v>1</v>
      </c>
      <c r="C20" s="75" t="str">
        <f ca="1">IF(ISBLANK(INDIRECT(ADDRESS(B20*2+2,3))),"",INDIRECT(ADDRESS(B20*2+2,3)))</f>
        <v>Бирюкова Наталья</v>
      </c>
      <c r="D20" s="75"/>
      <c r="E20" s="76"/>
      <c r="F20" s="69">
        <v>3</v>
      </c>
      <c r="G20" s="70">
        <v>13</v>
      </c>
      <c r="H20" s="77" t="str">
        <f ca="1">IF(ISBLANK(INDIRECT(ADDRESS(K20*2+2,3))),"",INDIRECT(ADDRESS(K20*2+2,3)))</f>
        <v>Федорова Анна</v>
      </c>
      <c r="I20" s="75"/>
      <c r="J20" s="75"/>
      <c r="K20" s="68">
        <v>6</v>
      </c>
      <c r="L20" s="44" t="s">
        <v>92</v>
      </c>
      <c r="M20" s="45">
        <v>4</v>
      </c>
    </row>
    <row r="21" spans="1:13" s="40" customFormat="1" ht="21.75" thickBot="1" x14ac:dyDescent="0.4">
      <c r="A21" s="39"/>
      <c r="B21" s="68">
        <v>2</v>
      </c>
      <c r="C21" s="75" t="str">
        <f ca="1">IF(ISBLANK(INDIRECT(ADDRESS(B21*2+2,3))),"",INDIRECT(ADDRESS(B21*2+2,3)))</f>
        <v>Самофал Халида</v>
      </c>
      <c r="D21" s="75"/>
      <c r="E21" s="76"/>
      <c r="F21" s="69">
        <v>11</v>
      </c>
      <c r="G21" s="70">
        <v>10</v>
      </c>
      <c r="H21" s="77" t="str">
        <f ca="1">IF(ISBLANK(INDIRECT(ADDRESS(K21*2+2,3))),"",INDIRECT(ADDRESS(K21*2+2,3)))</f>
        <v>Кондратова Нина</v>
      </c>
      <c r="I21" s="75"/>
      <c r="J21" s="75"/>
      <c r="K21" s="68">
        <v>5</v>
      </c>
      <c r="L21" s="44" t="s">
        <v>92</v>
      </c>
      <c r="M21" s="45">
        <v>5</v>
      </c>
    </row>
    <row r="22" spans="1:13" s="40" customFormat="1" ht="21.75" thickBot="1" x14ac:dyDescent="0.4">
      <c r="A22" s="39"/>
      <c r="B22" s="68">
        <v>3</v>
      </c>
      <c r="C22" s="75" t="str">
        <f ca="1">IF(ISBLANK(INDIRECT(ADDRESS(B22*2+2,3))),"",INDIRECT(ADDRESS(B22*2+2,3)))</f>
        <v>Дубовицкая Ольга</v>
      </c>
      <c r="D22" s="75"/>
      <c r="E22" s="76"/>
      <c r="F22" s="69">
        <v>11</v>
      </c>
      <c r="G22" s="70">
        <v>13</v>
      </c>
      <c r="H22" s="77" t="str">
        <f ca="1">IF(ISBLANK(INDIRECT(ADDRESS(K22*2+2,3))),"",INDIRECT(ADDRESS(K22*2+2,3)))</f>
        <v>Мельник Татьяна</v>
      </c>
      <c r="I22" s="75"/>
      <c r="J22" s="75"/>
      <c r="K22" s="68">
        <v>4</v>
      </c>
      <c r="L22" s="44" t="s">
        <v>92</v>
      </c>
      <c r="M22" s="45">
        <v>6</v>
      </c>
    </row>
    <row r="23" spans="1:13" s="40" customFormat="1" ht="21" x14ac:dyDescent="0.35">
      <c r="A23" s="39"/>
      <c r="B23" s="71"/>
      <c r="C23" s="71"/>
      <c r="D23" s="71"/>
      <c r="E23" s="71"/>
      <c r="F23" s="71"/>
      <c r="G23" s="71"/>
      <c r="H23" s="71"/>
      <c r="I23" s="71"/>
      <c r="J23" s="71"/>
      <c r="K23" s="71"/>
      <c r="M23" s="46"/>
    </row>
    <row r="24" spans="1:13" s="40" customFormat="1" ht="21.75" thickBot="1" x14ac:dyDescent="0.4">
      <c r="A24" s="39"/>
      <c r="B24" s="78" t="s">
        <v>93</v>
      </c>
      <c r="C24" s="78"/>
      <c r="D24" s="78"/>
      <c r="E24" s="78"/>
      <c r="F24" s="78"/>
      <c r="G24" s="78"/>
      <c r="H24" s="78"/>
      <c r="I24" s="78"/>
      <c r="J24" s="78"/>
      <c r="K24" s="78"/>
      <c r="M24" s="46"/>
    </row>
    <row r="25" spans="1:13" s="40" customFormat="1" ht="21.75" thickBot="1" x14ac:dyDescent="0.4">
      <c r="A25" s="39"/>
      <c r="B25" s="68">
        <v>6</v>
      </c>
      <c r="C25" s="75" t="str">
        <f ca="1">IF(ISBLANK(INDIRECT(ADDRESS(B25*2+2,3))),"",INDIRECT(ADDRESS(B25*2+2,3)))</f>
        <v>Федорова Анна</v>
      </c>
      <c r="D25" s="75"/>
      <c r="E25" s="76"/>
      <c r="F25" s="69">
        <v>8</v>
      </c>
      <c r="G25" s="70">
        <v>12</v>
      </c>
      <c r="H25" s="77" t="str">
        <f ca="1">IF(ISBLANK(INDIRECT(ADDRESS(K25*2+2,3))),"",INDIRECT(ADDRESS(K25*2+2,3)))</f>
        <v>Мельник Татьяна</v>
      </c>
      <c r="I25" s="75"/>
      <c r="J25" s="75"/>
      <c r="K25" s="68">
        <v>4</v>
      </c>
      <c r="L25" s="44" t="s">
        <v>92</v>
      </c>
      <c r="M25" s="45">
        <v>1</v>
      </c>
    </row>
    <row r="26" spans="1:13" s="40" customFormat="1" ht="21.75" thickBot="1" x14ac:dyDescent="0.4">
      <c r="A26" s="39"/>
      <c r="B26" s="68">
        <v>5</v>
      </c>
      <c r="C26" s="75" t="str">
        <f ca="1">IF(ISBLANK(INDIRECT(ADDRESS(B26*2+2,3))),"",INDIRECT(ADDRESS(B26*2+2,3)))</f>
        <v>Кондратова Нина</v>
      </c>
      <c r="D26" s="75"/>
      <c r="E26" s="76"/>
      <c r="F26" s="69">
        <v>1</v>
      </c>
      <c r="G26" s="70">
        <v>13</v>
      </c>
      <c r="H26" s="77" t="str">
        <f ca="1">IF(ISBLANK(INDIRECT(ADDRESS(K26*2+2,3))),"",INDIRECT(ADDRESS(K26*2+2,3)))</f>
        <v>Дубовицкая Ольга</v>
      </c>
      <c r="I26" s="75"/>
      <c r="J26" s="75"/>
      <c r="K26" s="68">
        <v>3</v>
      </c>
      <c r="L26" s="44" t="s">
        <v>92</v>
      </c>
      <c r="M26" s="45">
        <v>2</v>
      </c>
    </row>
    <row r="27" spans="1:13" s="40" customFormat="1" ht="21.75" thickBot="1" x14ac:dyDescent="0.4">
      <c r="A27" s="39"/>
      <c r="B27" s="68">
        <v>1</v>
      </c>
      <c r="C27" s="75" t="str">
        <f ca="1">IF(ISBLANK(INDIRECT(ADDRESS(B27*2+2,3))),"",INDIRECT(ADDRESS(B27*2+2,3)))</f>
        <v>Бирюкова Наталья</v>
      </c>
      <c r="D27" s="75"/>
      <c r="E27" s="76"/>
      <c r="F27" s="69">
        <v>13</v>
      </c>
      <c r="G27" s="70">
        <v>4</v>
      </c>
      <c r="H27" s="77" t="str">
        <f ca="1">IF(ISBLANK(INDIRECT(ADDRESS(K27*2+2,3))),"",INDIRECT(ADDRESS(K27*2+2,3)))</f>
        <v>Самофал Халида</v>
      </c>
      <c r="I27" s="75"/>
      <c r="J27" s="75"/>
      <c r="K27" s="68">
        <v>2</v>
      </c>
      <c r="L27" s="44" t="s">
        <v>92</v>
      </c>
      <c r="M27" s="45">
        <v>3</v>
      </c>
    </row>
    <row r="28" spans="1:13" s="40" customFormat="1" ht="21" x14ac:dyDescent="0.35">
      <c r="A28" s="39"/>
      <c r="B28" s="71"/>
      <c r="C28" s="71"/>
      <c r="D28" s="71"/>
      <c r="E28" s="71"/>
      <c r="F28" s="71"/>
      <c r="G28" s="71"/>
      <c r="H28" s="71"/>
      <c r="I28" s="71"/>
      <c r="J28" s="71"/>
      <c r="K28" s="71"/>
      <c r="M28" s="46"/>
    </row>
    <row r="29" spans="1:13" s="40" customFormat="1" ht="21.75" thickBot="1" x14ac:dyDescent="0.4">
      <c r="A29" s="39"/>
      <c r="B29" s="78" t="s">
        <v>94</v>
      </c>
      <c r="C29" s="78"/>
      <c r="D29" s="78"/>
      <c r="E29" s="78"/>
      <c r="F29" s="78"/>
      <c r="G29" s="78"/>
      <c r="H29" s="78"/>
      <c r="I29" s="78"/>
      <c r="J29" s="78"/>
      <c r="K29" s="78"/>
      <c r="M29" s="46"/>
    </row>
    <row r="30" spans="1:13" s="40" customFormat="1" ht="21.75" thickBot="1" x14ac:dyDescent="0.4">
      <c r="A30" s="39"/>
      <c r="B30" s="68">
        <v>2</v>
      </c>
      <c r="C30" s="75" t="str">
        <f ca="1">IF(ISBLANK(INDIRECT(ADDRESS(B30*2+2,3))),"",INDIRECT(ADDRESS(B30*2+2,3)))</f>
        <v>Самофал Халида</v>
      </c>
      <c r="D30" s="75"/>
      <c r="E30" s="76"/>
      <c r="F30" s="69">
        <v>10</v>
      </c>
      <c r="G30" s="70">
        <v>12</v>
      </c>
      <c r="H30" s="77" t="str">
        <f ca="1">IF(ISBLANK(INDIRECT(ADDRESS(K30*2+2,3))),"",INDIRECT(ADDRESS(K30*2+2,3)))</f>
        <v>Федорова Анна</v>
      </c>
      <c r="I30" s="75"/>
      <c r="J30" s="75"/>
      <c r="K30" s="68">
        <v>6</v>
      </c>
      <c r="L30" s="44" t="s">
        <v>92</v>
      </c>
      <c r="M30" s="45">
        <v>6</v>
      </c>
    </row>
    <row r="31" spans="1:13" s="40" customFormat="1" ht="21.75" thickBot="1" x14ac:dyDescent="0.4">
      <c r="A31" s="39"/>
      <c r="B31" s="68">
        <v>3</v>
      </c>
      <c r="C31" s="75" t="str">
        <f ca="1">IF(ISBLANK(INDIRECT(ADDRESS(B31*2+2,3))),"",INDIRECT(ADDRESS(B31*2+2,3)))</f>
        <v>Дубовицкая Ольга</v>
      </c>
      <c r="D31" s="75"/>
      <c r="E31" s="76"/>
      <c r="F31" s="69">
        <v>6</v>
      </c>
      <c r="G31" s="70">
        <v>13</v>
      </c>
      <c r="H31" s="77" t="str">
        <f ca="1">IF(ISBLANK(INDIRECT(ADDRESS(K31*2+2,3))),"",INDIRECT(ADDRESS(K31*2+2,3)))</f>
        <v>Бирюкова Наталья</v>
      </c>
      <c r="I31" s="75"/>
      <c r="J31" s="75"/>
      <c r="K31" s="68">
        <v>1</v>
      </c>
      <c r="L31" s="44" t="s">
        <v>92</v>
      </c>
      <c r="M31" s="45">
        <v>5</v>
      </c>
    </row>
    <row r="32" spans="1:13" s="40" customFormat="1" ht="21.75" thickBot="1" x14ac:dyDescent="0.4">
      <c r="A32" s="39"/>
      <c r="B32" s="68">
        <v>4</v>
      </c>
      <c r="C32" s="75" t="str">
        <f ca="1">IF(ISBLANK(INDIRECT(ADDRESS(B32*2+2,3))),"",INDIRECT(ADDRESS(B32*2+2,3)))</f>
        <v>Мельник Татьяна</v>
      </c>
      <c r="D32" s="75"/>
      <c r="E32" s="76"/>
      <c r="F32" s="69">
        <v>8</v>
      </c>
      <c r="G32" s="70">
        <v>13</v>
      </c>
      <c r="H32" s="77" t="str">
        <f ca="1">IF(ISBLANK(INDIRECT(ADDRESS(K32*2+2,3))),"",INDIRECT(ADDRESS(K32*2+2,3)))</f>
        <v>Кондратова Нина</v>
      </c>
      <c r="I32" s="75"/>
      <c r="J32" s="75"/>
      <c r="K32" s="68">
        <v>5</v>
      </c>
      <c r="L32" s="44" t="s">
        <v>92</v>
      </c>
      <c r="M32" s="45">
        <v>4</v>
      </c>
    </row>
    <row r="33" spans="1:13" s="40" customFormat="1" ht="21" x14ac:dyDescent="0.35">
      <c r="A33" s="39"/>
      <c r="B33" s="71"/>
      <c r="C33" s="71"/>
      <c r="D33" s="71"/>
      <c r="E33" s="71"/>
      <c r="F33" s="71"/>
      <c r="G33" s="71"/>
      <c r="H33" s="71"/>
      <c r="I33" s="71"/>
      <c r="J33" s="71"/>
      <c r="K33" s="71"/>
      <c r="M33" s="46"/>
    </row>
    <row r="34" spans="1:13" s="40" customFormat="1" ht="21.75" thickBot="1" x14ac:dyDescent="0.4">
      <c r="A34" s="39"/>
      <c r="B34" s="78" t="s">
        <v>95</v>
      </c>
      <c r="C34" s="78"/>
      <c r="D34" s="78"/>
      <c r="E34" s="78"/>
      <c r="F34" s="78"/>
      <c r="G34" s="78"/>
      <c r="H34" s="78"/>
      <c r="I34" s="78"/>
      <c r="J34" s="78"/>
      <c r="K34" s="78"/>
      <c r="M34" s="46"/>
    </row>
    <row r="35" spans="1:13" s="40" customFormat="1" ht="21.75" thickBot="1" x14ac:dyDescent="0.4">
      <c r="A35" s="39"/>
      <c r="B35" s="68">
        <v>6</v>
      </c>
      <c r="C35" s="75" t="str">
        <f ca="1">IF(ISBLANK(INDIRECT(ADDRESS(B35*2+2,3))),"",INDIRECT(ADDRESS(B35*2+2,3)))</f>
        <v>Федорова Анна</v>
      </c>
      <c r="D35" s="75"/>
      <c r="E35" s="76"/>
      <c r="F35" s="69">
        <v>4</v>
      </c>
      <c r="G35" s="70">
        <v>13</v>
      </c>
      <c r="H35" s="77" t="str">
        <f ca="1">IF(ISBLANK(INDIRECT(ADDRESS(K35*2+2,3))),"",INDIRECT(ADDRESS(K35*2+2,3)))</f>
        <v>Кондратова Нина</v>
      </c>
      <c r="I35" s="75"/>
      <c r="J35" s="75"/>
      <c r="K35" s="68">
        <v>5</v>
      </c>
      <c r="L35" s="44" t="s">
        <v>92</v>
      </c>
      <c r="M35" s="45">
        <v>3</v>
      </c>
    </row>
    <row r="36" spans="1:13" s="40" customFormat="1" ht="21.75" thickBot="1" x14ac:dyDescent="0.4">
      <c r="A36" s="39"/>
      <c r="B36" s="68">
        <v>1</v>
      </c>
      <c r="C36" s="75" t="str">
        <f ca="1">IF(ISBLANK(INDIRECT(ADDRESS(B36*2+2,3))),"",INDIRECT(ADDRESS(B36*2+2,3)))</f>
        <v>Бирюкова Наталья</v>
      </c>
      <c r="D36" s="75"/>
      <c r="E36" s="76"/>
      <c r="F36" s="69">
        <v>9</v>
      </c>
      <c r="G36" s="70">
        <v>7</v>
      </c>
      <c r="H36" s="77" t="str">
        <f ca="1">IF(ISBLANK(INDIRECT(ADDRESS(K36*2+2,3))),"",INDIRECT(ADDRESS(K36*2+2,3)))</f>
        <v>Мельник Татьяна</v>
      </c>
      <c r="I36" s="75"/>
      <c r="J36" s="75"/>
      <c r="K36" s="68">
        <v>4</v>
      </c>
      <c r="L36" s="44" t="s">
        <v>92</v>
      </c>
      <c r="M36" s="45">
        <v>2</v>
      </c>
    </row>
    <row r="37" spans="1:13" s="40" customFormat="1" ht="21.75" thickBot="1" x14ac:dyDescent="0.4">
      <c r="A37" s="39"/>
      <c r="B37" s="68">
        <v>2</v>
      </c>
      <c r="C37" s="75" t="str">
        <f ca="1">IF(ISBLANK(INDIRECT(ADDRESS(B37*2+2,3))),"",INDIRECT(ADDRESS(B37*2+2,3)))</f>
        <v>Самофал Халида</v>
      </c>
      <c r="D37" s="75"/>
      <c r="E37" s="76"/>
      <c r="F37" s="69">
        <v>9</v>
      </c>
      <c r="G37" s="70">
        <v>7</v>
      </c>
      <c r="H37" s="77" t="str">
        <f ca="1">IF(ISBLANK(INDIRECT(ADDRESS(K37*2+2,3))),"",INDIRECT(ADDRESS(K37*2+2,3)))</f>
        <v>Дубовицкая Ольга</v>
      </c>
      <c r="I37" s="75"/>
      <c r="J37" s="75"/>
      <c r="K37" s="68">
        <v>3</v>
      </c>
      <c r="L37" s="44" t="s">
        <v>92</v>
      </c>
      <c r="M37" s="45">
        <v>1</v>
      </c>
    </row>
    <row r="38" spans="1:13" s="40" customFormat="1" ht="21" x14ac:dyDescent="0.35">
      <c r="A38" s="39"/>
      <c r="B38" s="71"/>
      <c r="C38" s="71"/>
      <c r="D38" s="71"/>
      <c r="E38" s="71"/>
      <c r="F38" s="71"/>
      <c r="G38" s="71"/>
      <c r="H38" s="71"/>
      <c r="I38" s="71"/>
      <c r="J38" s="71"/>
      <c r="K38" s="71"/>
      <c r="M38" s="46"/>
    </row>
    <row r="39" spans="1:13" s="40" customFormat="1" ht="21.75" thickBot="1" x14ac:dyDescent="0.4">
      <c r="A39" s="39"/>
      <c r="B39" s="78" t="s">
        <v>96</v>
      </c>
      <c r="C39" s="78"/>
      <c r="D39" s="78"/>
      <c r="E39" s="78"/>
      <c r="F39" s="78"/>
      <c r="G39" s="78"/>
      <c r="H39" s="78"/>
      <c r="I39" s="78"/>
      <c r="J39" s="78"/>
      <c r="K39" s="78"/>
      <c r="M39" s="46"/>
    </row>
    <row r="40" spans="1:13" s="40" customFormat="1" ht="21.75" thickBot="1" x14ac:dyDescent="0.4">
      <c r="A40" s="39"/>
      <c r="B40" s="68">
        <v>3</v>
      </c>
      <c r="C40" s="75" t="str">
        <f ca="1">IF(ISBLANK(INDIRECT(ADDRESS(B40*2+2,3))),"",INDIRECT(ADDRESS(B40*2+2,3)))</f>
        <v>Дубовицкая Ольга</v>
      </c>
      <c r="D40" s="75"/>
      <c r="E40" s="76"/>
      <c r="F40" s="69">
        <v>5</v>
      </c>
      <c r="G40" s="70">
        <v>13</v>
      </c>
      <c r="H40" s="77" t="str">
        <f ca="1">IF(ISBLANK(INDIRECT(ADDRESS(K40*2+2,3))),"",INDIRECT(ADDRESS(K40*2+2,3)))</f>
        <v>Федорова Анна</v>
      </c>
      <c r="I40" s="75"/>
      <c r="J40" s="75"/>
      <c r="K40" s="68">
        <v>6</v>
      </c>
      <c r="L40" s="44" t="s">
        <v>92</v>
      </c>
      <c r="M40" s="45">
        <v>4</v>
      </c>
    </row>
    <row r="41" spans="1:13" s="40" customFormat="1" ht="21.75" thickBot="1" x14ac:dyDescent="0.4">
      <c r="A41" s="39"/>
      <c r="B41" s="68">
        <v>4</v>
      </c>
      <c r="C41" s="75" t="str">
        <f ca="1">IF(ISBLANK(INDIRECT(ADDRESS(B41*2+2,3))),"",INDIRECT(ADDRESS(B41*2+2,3)))</f>
        <v>Мельник Татьяна</v>
      </c>
      <c r="D41" s="75"/>
      <c r="E41" s="76"/>
      <c r="F41" s="69">
        <v>8</v>
      </c>
      <c r="G41" s="70">
        <v>11</v>
      </c>
      <c r="H41" s="77" t="str">
        <f ca="1">IF(ISBLANK(INDIRECT(ADDRESS(K41*2+2,3))),"",INDIRECT(ADDRESS(K41*2+2,3)))</f>
        <v>Самофал Халида</v>
      </c>
      <c r="I41" s="75"/>
      <c r="J41" s="75"/>
      <c r="K41" s="68">
        <v>2</v>
      </c>
      <c r="L41" s="44" t="s">
        <v>92</v>
      </c>
      <c r="M41" s="45">
        <v>5</v>
      </c>
    </row>
    <row r="42" spans="1:13" s="40" customFormat="1" ht="21.75" thickBot="1" x14ac:dyDescent="0.4">
      <c r="A42" s="39"/>
      <c r="B42" s="68">
        <v>5</v>
      </c>
      <c r="C42" s="75" t="str">
        <f ca="1">IF(ISBLANK(INDIRECT(ADDRESS(B42*2+2,3))),"",INDIRECT(ADDRESS(B42*2+2,3)))</f>
        <v>Кондратова Нина</v>
      </c>
      <c r="D42" s="75"/>
      <c r="E42" s="76"/>
      <c r="F42" s="69">
        <v>3</v>
      </c>
      <c r="G42" s="70">
        <v>13</v>
      </c>
      <c r="H42" s="77" t="str">
        <f ca="1">IF(ISBLANK(INDIRECT(ADDRESS(K42*2+2,3))),"",INDIRECT(ADDRESS(K42*2+2,3)))</f>
        <v>Бирюкова Наталья</v>
      </c>
      <c r="I42" s="75"/>
      <c r="J42" s="75"/>
      <c r="K42" s="68">
        <v>1</v>
      </c>
      <c r="L42" s="44" t="s">
        <v>92</v>
      </c>
      <c r="M42" s="45">
        <v>6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4" sqref="C4:E15"/>
    </sheetView>
  </sheetViews>
  <sheetFormatPr defaultRowHeight="15" x14ac:dyDescent="0.25"/>
  <cols>
    <col min="1" max="1" width="4" style="16" customWidth="1"/>
    <col min="2" max="12" width="10.28515625" customWidth="1"/>
    <col min="13" max="13" width="10.28515625" style="47" customWidth="1"/>
    <col min="14" max="15" width="10.28515625" customWidth="1"/>
  </cols>
  <sheetData>
    <row r="1" spans="2:14" ht="31.5" x14ac:dyDescent="0.25">
      <c r="B1" s="89" t="s">
        <v>101</v>
      </c>
      <c r="C1" s="89"/>
      <c r="D1" s="89"/>
      <c r="E1" s="89"/>
      <c r="F1" s="89"/>
      <c r="G1" s="89"/>
      <c r="H1" s="89"/>
      <c r="I1" s="89"/>
      <c r="J1" s="89"/>
      <c r="K1" s="89"/>
      <c r="M1" t="s">
        <v>98</v>
      </c>
      <c r="N1" s="48">
        <v>46053</v>
      </c>
    </row>
    <row r="2" spans="2:14" ht="15.75" thickBot="1" x14ac:dyDescent="0.3">
      <c r="M2"/>
      <c r="N2" t="s">
        <v>102</v>
      </c>
    </row>
    <row r="3" spans="2:14" ht="15.75" thickBot="1" x14ac:dyDescent="0.3">
      <c r="B3" s="17"/>
      <c r="C3" s="90" t="s">
        <v>86</v>
      </c>
      <c r="D3" s="91"/>
      <c r="E3" s="92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9">
        <v>6</v>
      </c>
      <c r="L3" s="20" t="s">
        <v>87</v>
      </c>
      <c r="M3" s="18" t="s">
        <v>88</v>
      </c>
      <c r="N3" s="21" t="s">
        <v>89</v>
      </c>
    </row>
    <row r="4" spans="2:14" ht="21" x14ac:dyDescent="0.25">
      <c r="B4" s="93">
        <v>1</v>
      </c>
      <c r="C4" s="137" t="s">
        <v>24</v>
      </c>
      <c r="D4" s="138"/>
      <c r="E4" s="139"/>
      <c r="F4" s="22" t="s">
        <v>90</v>
      </c>
      <c r="G4" s="23" t="str">
        <f ca="1">INDIRECT(ADDRESS(27,6))&amp;":"&amp;INDIRECT(ADDRESS(27,7))</f>
        <v>13:4</v>
      </c>
      <c r="H4" s="23" t="str">
        <f ca="1">INDIRECT(ADDRESS(31,7))&amp;":"&amp;INDIRECT(ADDRESS(31,6))</f>
        <v>4:13</v>
      </c>
      <c r="I4" s="23" t="str">
        <f ca="1">INDIRECT(ADDRESS(36,6))&amp;":"&amp;INDIRECT(ADDRESS(36,7))</f>
        <v>8:12</v>
      </c>
      <c r="J4" s="23" t="str">
        <f ca="1">INDIRECT(ADDRESS(42,7))&amp;":"&amp;INDIRECT(ADDRESS(42,6))</f>
        <v>7:12</v>
      </c>
      <c r="K4" s="24" t="str">
        <f ca="1">INDIRECT(ADDRESS(20,6))&amp;":"&amp;INDIRECT(ADDRESS(20,7))</f>
        <v>13:5</v>
      </c>
      <c r="L4" s="94">
        <f ca="1">IF(COUNT(F5:K5)=0,"",COUNTIF(F5:K5,"&gt;0")+0.5*COUNTIF(F5:K5,0))</f>
        <v>2</v>
      </c>
      <c r="M4" s="25"/>
      <c r="N4" s="98">
        <v>4</v>
      </c>
    </row>
    <row r="5" spans="2:14" ht="21" x14ac:dyDescent="0.25">
      <c r="B5" s="86"/>
      <c r="C5" s="131"/>
      <c r="D5" s="132"/>
      <c r="E5" s="133"/>
      <c r="F5" s="26" t="s">
        <v>90</v>
      </c>
      <c r="G5" s="27">
        <f ca="1">IF(LEN(INDIRECT(ADDRESS(ROW()-1, COLUMN())))=1,"",INDIRECT(ADDRESS(27,6))-INDIRECT(ADDRESS(27,7)))</f>
        <v>9</v>
      </c>
      <c r="H5" s="27">
        <f ca="1">IF(LEN(INDIRECT(ADDRESS(ROW()-1, COLUMN())))=1,"",INDIRECT(ADDRESS(31,7))-INDIRECT(ADDRESS(31,6)))</f>
        <v>-9</v>
      </c>
      <c r="I5" s="27">
        <f ca="1">IF(LEN(INDIRECT(ADDRESS(ROW()-1, COLUMN())))=1,"",INDIRECT(ADDRESS(36,6))-INDIRECT(ADDRESS(36,7)))</f>
        <v>-4</v>
      </c>
      <c r="J5" s="27">
        <f ca="1">IF(LEN(INDIRECT(ADDRESS(ROW()-1, COLUMN())))=1,"",INDIRECT(ADDRESS(42,7))-INDIRECT(ADDRESS(42,6)))</f>
        <v>-5</v>
      </c>
      <c r="K5" s="28">
        <f ca="1">IF(LEN(INDIRECT(ADDRESS(ROW()-1, COLUMN())))=1,"",INDIRECT(ADDRESS(20,6))-INDIRECT(ADDRESS(20,7)))</f>
        <v>8</v>
      </c>
      <c r="L5" s="81"/>
      <c r="M5" s="27">
        <f ca="1">IF(COUNT(F5:K5)=0,"",SUM(F5:K5))</f>
        <v>-1</v>
      </c>
      <c r="N5" s="97"/>
    </row>
    <row r="6" spans="2:14" ht="21" x14ac:dyDescent="0.25">
      <c r="B6" s="79">
        <v>2</v>
      </c>
      <c r="C6" s="131" t="s">
        <v>44</v>
      </c>
      <c r="D6" s="132"/>
      <c r="E6" s="133"/>
      <c r="F6" s="29" t="str">
        <f ca="1">INDIRECT(ADDRESS(27,7))&amp;":"&amp;INDIRECT(ADDRESS(27,6))</f>
        <v>4:13</v>
      </c>
      <c r="G6" s="30" t="s">
        <v>90</v>
      </c>
      <c r="H6" s="31" t="str">
        <f ca="1">INDIRECT(ADDRESS(37,6))&amp;":"&amp;INDIRECT(ADDRESS(37,7))</f>
        <v>9:12</v>
      </c>
      <c r="I6" s="31" t="str">
        <f ca="1">INDIRECT(ADDRESS(41,7))&amp;":"&amp;INDIRECT(ADDRESS(41,6))</f>
        <v>8:9</v>
      </c>
      <c r="J6" s="31" t="str">
        <f ca="1">INDIRECT(ADDRESS(21,6))&amp;":"&amp;INDIRECT(ADDRESS(21,7))</f>
        <v>8:10</v>
      </c>
      <c r="K6" s="32" t="str">
        <f ca="1">INDIRECT(ADDRESS(30,6))&amp;":"&amp;INDIRECT(ADDRESS(30,7))</f>
        <v>11:9</v>
      </c>
      <c r="L6" s="81">
        <f ca="1">IF(COUNT(F7:K7)=0,"",COUNTIF(F7:K7,"&gt;0")+0.5*COUNTIF(F7:K7,0))</f>
        <v>1</v>
      </c>
      <c r="M6" s="27"/>
      <c r="N6" s="95">
        <v>5</v>
      </c>
    </row>
    <row r="7" spans="2:14" ht="21" x14ac:dyDescent="0.25">
      <c r="B7" s="86"/>
      <c r="C7" s="131"/>
      <c r="D7" s="132"/>
      <c r="E7" s="133"/>
      <c r="F7" s="33">
        <f ca="1">IF(LEN(INDIRECT(ADDRESS(ROW()-1, COLUMN())))=1,"",INDIRECT(ADDRESS(27,7))-INDIRECT(ADDRESS(27,6)))</f>
        <v>-9</v>
      </c>
      <c r="G7" s="34" t="s">
        <v>90</v>
      </c>
      <c r="H7" s="27">
        <f ca="1">IF(LEN(INDIRECT(ADDRESS(ROW()-1, COLUMN())))=1,"",INDIRECT(ADDRESS(37,6))-INDIRECT(ADDRESS(37,7)))</f>
        <v>-3</v>
      </c>
      <c r="I7" s="27">
        <f ca="1">IF(LEN(INDIRECT(ADDRESS(ROW()-1, COLUMN())))=1,"",INDIRECT(ADDRESS(41,7))-INDIRECT(ADDRESS(41,6)))</f>
        <v>-1</v>
      </c>
      <c r="J7" s="27">
        <f ca="1">IF(LEN(INDIRECT(ADDRESS(ROW()-1, COLUMN())))=1,"",INDIRECT(ADDRESS(21,6))-INDIRECT(ADDRESS(21,7)))</f>
        <v>-2</v>
      </c>
      <c r="K7" s="28">
        <f ca="1">IF(LEN(INDIRECT(ADDRESS(ROW()-1, COLUMN())))=1,"",INDIRECT(ADDRESS(30,6))-INDIRECT(ADDRESS(30,7)))</f>
        <v>2</v>
      </c>
      <c r="L7" s="81"/>
      <c r="M7" s="27">
        <f ca="1">IF(COUNT(F7:K7)=0,"",SUM(F7:K7))</f>
        <v>-13</v>
      </c>
      <c r="N7" s="97"/>
    </row>
    <row r="8" spans="2:14" ht="21" x14ac:dyDescent="0.25">
      <c r="B8" s="79">
        <v>3</v>
      </c>
      <c r="C8" s="128" t="s">
        <v>18</v>
      </c>
      <c r="D8" s="129"/>
      <c r="E8" s="130"/>
      <c r="F8" s="29" t="str">
        <f ca="1">INDIRECT(ADDRESS(31,6))&amp;":"&amp;INDIRECT(ADDRESS(31,7))</f>
        <v>13:4</v>
      </c>
      <c r="G8" s="31" t="str">
        <f ca="1">INDIRECT(ADDRESS(37,7))&amp;":"&amp;INDIRECT(ADDRESS(37,6))</f>
        <v>12:9</v>
      </c>
      <c r="H8" s="30" t="s">
        <v>90</v>
      </c>
      <c r="I8" s="31" t="str">
        <f ca="1">INDIRECT(ADDRESS(22,6))&amp;":"&amp;INDIRECT(ADDRESS(22,7))</f>
        <v>12:11</v>
      </c>
      <c r="J8" s="31" t="str">
        <f ca="1">INDIRECT(ADDRESS(26,7))&amp;":"&amp;INDIRECT(ADDRESS(26,6))</f>
        <v>12:11</v>
      </c>
      <c r="K8" s="32" t="str">
        <f ca="1">INDIRECT(ADDRESS(40,6))&amp;":"&amp;INDIRECT(ADDRESS(40,7))</f>
        <v>6:13</v>
      </c>
      <c r="L8" s="81">
        <f ca="1">IF(COUNT(F9:K9)=0,"",COUNTIF(F9:K9,"&gt;0")+0.5*COUNTIF(F9:K9,0))</f>
        <v>4</v>
      </c>
      <c r="M8" s="27"/>
      <c r="N8" s="95">
        <v>1</v>
      </c>
    </row>
    <row r="9" spans="2:14" ht="21" x14ac:dyDescent="0.25">
      <c r="B9" s="86"/>
      <c r="C9" s="128"/>
      <c r="D9" s="129"/>
      <c r="E9" s="130"/>
      <c r="F9" s="33">
        <f ca="1">IF(LEN(INDIRECT(ADDRESS(ROW()-1, COLUMN())))=1,"",INDIRECT(ADDRESS(31,6))-INDIRECT(ADDRESS(31,7)))</f>
        <v>9</v>
      </c>
      <c r="G9" s="27">
        <f ca="1">IF(LEN(INDIRECT(ADDRESS(ROW()-1, COLUMN())))=1,"",INDIRECT(ADDRESS(37,7))-INDIRECT(ADDRESS(37,6)))</f>
        <v>3</v>
      </c>
      <c r="H9" s="34" t="s">
        <v>90</v>
      </c>
      <c r="I9" s="27">
        <f ca="1">IF(LEN(INDIRECT(ADDRESS(ROW()-1, COLUMN())))=1,"",INDIRECT(ADDRESS(22,6))-INDIRECT(ADDRESS(22,7)))</f>
        <v>1</v>
      </c>
      <c r="J9" s="27">
        <f ca="1">IF(LEN(INDIRECT(ADDRESS(ROW()-1, COLUMN())))=1,"",INDIRECT(ADDRESS(26,7))-INDIRECT(ADDRESS(26,6)))</f>
        <v>1</v>
      </c>
      <c r="K9" s="28">
        <f ca="1">IF(LEN(INDIRECT(ADDRESS(ROW()-1, COLUMN())))=1,"",INDIRECT(ADDRESS(40,6))-INDIRECT(ADDRESS(40,7)))</f>
        <v>-7</v>
      </c>
      <c r="L9" s="81"/>
      <c r="M9" s="72">
        <f ca="1">IF(COUNT(F9:K9)=0,"",SUM(F9:K9))</f>
        <v>7</v>
      </c>
      <c r="N9" s="97"/>
    </row>
    <row r="10" spans="2:14" ht="21" x14ac:dyDescent="0.25">
      <c r="B10" s="79">
        <v>4</v>
      </c>
      <c r="C10" s="131" t="s">
        <v>55</v>
      </c>
      <c r="D10" s="132"/>
      <c r="E10" s="133"/>
      <c r="F10" s="29" t="str">
        <f ca="1">INDIRECT(ADDRESS(36,7))&amp;":"&amp;INDIRECT(ADDRESS(36,6))</f>
        <v>12:8</v>
      </c>
      <c r="G10" s="31" t="str">
        <f ca="1">INDIRECT(ADDRESS(41,6))&amp;":"&amp;INDIRECT(ADDRESS(41,7))</f>
        <v>9:8</v>
      </c>
      <c r="H10" s="31" t="str">
        <f ca="1">INDIRECT(ADDRESS(22,7))&amp;":"&amp;INDIRECT(ADDRESS(22,6))</f>
        <v>11:12</v>
      </c>
      <c r="I10" s="30" t="s">
        <v>90</v>
      </c>
      <c r="J10" s="31" t="str">
        <f ca="1">INDIRECT(ADDRESS(32,6))&amp;":"&amp;INDIRECT(ADDRESS(32,7))</f>
        <v>6:13</v>
      </c>
      <c r="K10" s="32" t="str">
        <f ca="1">INDIRECT(ADDRESS(25,7))&amp;":"&amp;INDIRECT(ADDRESS(25,6))</f>
        <v>11:10</v>
      </c>
      <c r="L10" s="81">
        <f ca="1">IF(COUNT(F11:K11)=0,"",COUNTIF(F11:K11,"&gt;0")+0.5*COUNTIF(F11:K11,0))</f>
        <v>3</v>
      </c>
      <c r="M10" s="27"/>
      <c r="N10" s="95">
        <v>3</v>
      </c>
    </row>
    <row r="11" spans="2:14" ht="21" x14ac:dyDescent="0.25">
      <c r="B11" s="86"/>
      <c r="C11" s="131"/>
      <c r="D11" s="132"/>
      <c r="E11" s="133"/>
      <c r="F11" s="33">
        <f ca="1">IF(LEN(INDIRECT(ADDRESS(ROW()-1, COLUMN())))=1,"",INDIRECT(ADDRESS(36,7))-INDIRECT(ADDRESS(36,6)))</f>
        <v>4</v>
      </c>
      <c r="G11" s="27">
        <f ca="1">IF(LEN(INDIRECT(ADDRESS(ROW()-1, COLUMN())))=1,"",INDIRECT(ADDRESS(41,6))-INDIRECT(ADDRESS(41,7)))</f>
        <v>1</v>
      </c>
      <c r="H11" s="27">
        <f ca="1">IF(LEN(INDIRECT(ADDRESS(ROW()-1, COLUMN())))=1,"",INDIRECT(ADDRESS(22,7))-INDIRECT(ADDRESS(22,6)))</f>
        <v>-1</v>
      </c>
      <c r="I11" s="34" t="s">
        <v>90</v>
      </c>
      <c r="J11" s="27">
        <f ca="1">IF(LEN(INDIRECT(ADDRESS(ROW()-1, COLUMN())))=1,"",INDIRECT(ADDRESS(32,6))-INDIRECT(ADDRESS(32,7)))</f>
        <v>-7</v>
      </c>
      <c r="K11" s="28">
        <f ca="1">IF(LEN(INDIRECT(ADDRESS(ROW()-1, COLUMN())))=1,"",INDIRECT(ADDRESS(25,7))-INDIRECT(ADDRESS(25,6)))</f>
        <v>1</v>
      </c>
      <c r="L11" s="81"/>
      <c r="M11" s="27">
        <f ca="1">IF(COUNT(F11:K11)=0,"",SUM(F11:K11))</f>
        <v>-2</v>
      </c>
      <c r="N11" s="97"/>
    </row>
    <row r="12" spans="2:14" ht="21" x14ac:dyDescent="0.25">
      <c r="B12" s="79">
        <v>5</v>
      </c>
      <c r="C12" s="128" t="s">
        <v>68</v>
      </c>
      <c r="D12" s="129"/>
      <c r="E12" s="130"/>
      <c r="F12" s="29" t="str">
        <f ca="1">INDIRECT(ADDRESS(42,6))&amp;":"&amp;INDIRECT(ADDRESS(42,7))</f>
        <v>12:7</v>
      </c>
      <c r="G12" s="31" t="str">
        <f ca="1">INDIRECT(ADDRESS(21,7))&amp;":"&amp;INDIRECT(ADDRESS(21,6))</f>
        <v>10:8</v>
      </c>
      <c r="H12" s="31" t="str">
        <f ca="1">INDIRECT(ADDRESS(26,6))&amp;":"&amp;INDIRECT(ADDRESS(26,7))</f>
        <v>11:12</v>
      </c>
      <c r="I12" s="31" t="str">
        <f ca="1">INDIRECT(ADDRESS(32,7))&amp;":"&amp;INDIRECT(ADDRESS(32,6))</f>
        <v>13:6</v>
      </c>
      <c r="J12" s="30" t="s">
        <v>90</v>
      </c>
      <c r="K12" s="32" t="str">
        <f ca="1">INDIRECT(ADDRESS(35,7))&amp;":"&amp;INDIRECT(ADDRESS(35,6))</f>
        <v>13:12</v>
      </c>
      <c r="L12" s="81">
        <f ca="1">IF(COUNT(F13:K13)=0,"",COUNTIF(F13:K13,"&gt;0")+0.5*COUNTIF(F13:K13,0))</f>
        <v>4</v>
      </c>
      <c r="M12" s="27"/>
      <c r="N12" s="95">
        <v>2</v>
      </c>
    </row>
    <row r="13" spans="2:14" ht="21" x14ac:dyDescent="0.25">
      <c r="B13" s="86"/>
      <c r="C13" s="128"/>
      <c r="D13" s="129"/>
      <c r="E13" s="130"/>
      <c r="F13" s="33">
        <f ca="1">IF(LEN(INDIRECT(ADDRESS(ROW()-1, COLUMN())))=1,"",INDIRECT(ADDRESS(42,6))-INDIRECT(ADDRESS(42,7)))</f>
        <v>5</v>
      </c>
      <c r="G13" s="27">
        <f ca="1">IF(LEN(INDIRECT(ADDRESS(ROW()-1, COLUMN())))=1,"",INDIRECT(ADDRESS(21,7))-INDIRECT(ADDRESS(21,6)))</f>
        <v>2</v>
      </c>
      <c r="H13" s="27">
        <f ca="1">IF(LEN(INDIRECT(ADDRESS(ROW()-1, COLUMN())))=1,"",INDIRECT(ADDRESS(26,6))-INDIRECT(ADDRESS(26,7)))</f>
        <v>-1</v>
      </c>
      <c r="I13" s="27">
        <f ca="1">IF(LEN(INDIRECT(ADDRESS(ROW()-1, COLUMN())))=1,"",INDIRECT(ADDRESS(32,7))-INDIRECT(ADDRESS(32,6)))</f>
        <v>7</v>
      </c>
      <c r="J13" s="34" t="s">
        <v>90</v>
      </c>
      <c r="K13" s="28">
        <f ca="1">IF(LEN(INDIRECT(ADDRESS(ROW()-1, COLUMN())))=1,"",INDIRECT(ADDRESS(35,7))-INDIRECT(ADDRESS(35,6)))</f>
        <v>1</v>
      </c>
      <c r="L13" s="81"/>
      <c r="M13" s="27">
        <f ca="1">IF(COUNT(F13:K13)=0,"",SUM(F13:K13))</f>
        <v>14</v>
      </c>
      <c r="N13" s="97"/>
    </row>
    <row r="14" spans="2:14" ht="21" x14ac:dyDescent="0.25">
      <c r="B14" s="79">
        <v>6</v>
      </c>
      <c r="C14" s="131" t="s">
        <v>47</v>
      </c>
      <c r="D14" s="132"/>
      <c r="E14" s="133"/>
      <c r="F14" s="29" t="str">
        <f ca="1">INDIRECT(ADDRESS(20,7))&amp;":"&amp;INDIRECT(ADDRESS(20,6))</f>
        <v>5:13</v>
      </c>
      <c r="G14" s="31" t="str">
        <f ca="1">INDIRECT(ADDRESS(30,7))&amp;":"&amp;INDIRECT(ADDRESS(30,6))</f>
        <v>9:11</v>
      </c>
      <c r="H14" s="31" t="str">
        <f ca="1">INDIRECT(ADDRESS(40,7))&amp;":"&amp;INDIRECT(ADDRESS(40,6))</f>
        <v>13:6</v>
      </c>
      <c r="I14" s="31" t="str">
        <f ca="1">INDIRECT(ADDRESS(25,6))&amp;":"&amp;INDIRECT(ADDRESS(25,7))</f>
        <v>10:11</v>
      </c>
      <c r="J14" s="31" t="str">
        <f ca="1">INDIRECT(ADDRESS(35,6))&amp;":"&amp;INDIRECT(ADDRESS(35,7))</f>
        <v>12:13</v>
      </c>
      <c r="K14" s="35" t="s">
        <v>90</v>
      </c>
      <c r="L14" s="81">
        <f ca="1">IF(COUNT(F15:K15)=0,"",COUNTIF(F15:K15,"&gt;0")+0.5*COUNTIF(F15:K15,0))</f>
        <v>1</v>
      </c>
      <c r="M14" s="27"/>
      <c r="N14" s="95">
        <v>6</v>
      </c>
    </row>
    <row r="15" spans="2:14" ht="21.75" thickBot="1" x14ac:dyDescent="0.3">
      <c r="B15" s="80"/>
      <c r="C15" s="134"/>
      <c r="D15" s="135"/>
      <c r="E15" s="136"/>
      <c r="F15" s="36">
        <f ca="1">IF(LEN(INDIRECT(ADDRESS(ROW()-1, COLUMN())))=1,"",INDIRECT(ADDRESS(20,7))-INDIRECT(ADDRESS(20,6)))</f>
        <v>-8</v>
      </c>
      <c r="G15" s="37">
        <f ca="1">IF(LEN(INDIRECT(ADDRESS(ROW()-1, COLUMN())))=1,"",INDIRECT(ADDRESS(30,7))-INDIRECT(ADDRESS(30,6)))</f>
        <v>-2</v>
      </c>
      <c r="H15" s="37">
        <f ca="1">IF(LEN(INDIRECT(ADDRESS(ROW()-1, COLUMN())))=1,"",INDIRECT(ADDRESS(40,7))-INDIRECT(ADDRESS(40,6)))</f>
        <v>7</v>
      </c>
      <c r="I15" s="37">
        <f ca="1">IF(LEN(INDIRECT(ADDRESS(ROW()-1, COLUMN())))=1,"",INDIRECT(ADDRESS(25,6))-INDIRECT(ADDRESS(25,7)))</f>
        <v>-1</v>
      </c>
      <c r="J15" s="37">
        <f ca="1">IF(LEN(INDIRECT(ADDRESS(ROW()-1, COLUMN())))=1,"",INDIRECT(ADDRESS(35,6))-INDIRECT(ADDRESS(35,7)))</f>
        <v>-1</v>
      </c>
      <c r="K15" s="38" t="s">
        <v>90</v>
      </c>
      <c r="L15" s="82"/>
      <c r="M15" s="37">
        <f ca="1">IF(COUNT(F15:K15)=0,"",SUM(F15:K15))</f>
        <v>-5</v>
      </c>
      <c r="N15" s="96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40" customFormat="1" ht="21.75" thickBot="1" x14ac:dyDescent="0.4">
      <c r="A19" s="39"/>
      <c r="B19" s="85" t="s">
        <v>91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3" s="40" customFormat="1" ht="21.75" thickBot="1" x14ac:dyDescent="0.4">
      <c r="A20" s="39"/>
      <c r="B20" s="68">
        <v>1</v>
      </c>
      <c r="C20" s="75" t="str">
        <f ca="1">IF(ISBLANK(INDIRECT(ADDRESS(B20*2+2,3))),"",INDIRECT(ADDRESS(B20*2+2,3)))</f>
        <v>Хафизова Индира</v>
      </c>
      <c r="D20" s="75"/>
      <c r="E20" s="76"/>
      <c r="F20" s="69">
        <v>13</v>
      </c>
      <c r="G20" s="70">
        <v>5</v>
      </c>
      <c r="H20" s="77" t="str">
        <f ca="1">IF(ISBLANK(INDIRECT(ADDRESS(K20*2+2,3))),"",INDIRECT(ADDRESS(K20*2+2,3)))</f>
        <v>Акулова Александра</v>
      </c>
      <c r="I20" s="75"/>
      <c r="J20" s="75"/>
      <c r="K20" s="68">
        <v>6</v>
      </c>
      <c r="L20" s="44" t="s">
        <v>92</v>
      </c>
      <c r="M20" s="45">
        <v>1</v>
      </c>
    </row>
    <row r="21" spans="1:13" s="40" customFormat="1" ht="21.75" thickBot="1" x14ac:dyDescent="0.4">
      <c r="A21" s="39"/>
      <c r="B21" s="68">
        <v>2</v>
      </c>
      <c r="C21" s="75" t="str">
        <f ca="1">IF(ISBLANK(INDIRECT(ADDRESS(B21*2+2,3))),"",INDIRECT(ADDRESS(B21*2+2,3)))</f>
        <v>Карепова Елена</v>
      </c>
      <c r="D21" s="75"/>
      <c r="E21" s="76"/>
      <c r="F21" s="69">
        <v>8</v>
      </c>
      <c r="G21" s="70">
        <v>10</v>
      </c>
      <c r="H21" s="77" t="str">
        <f ca="1">IF(ISBLANK(INDIRECT(ADDRESS(K21*2+2,3))),"",INDIRECT(ADDRESS(K21*2+2,3)))</f>
        <v>Борисенко Анна</v>
      </c>
      <c r="I21" s="75"/>
      <c r="J21" s="75"/>
      <c r="K21" s="68">
        <v>5</v>
      </c>
      <c r="L21" s="44" t="s">
        <v>92</v>
      </c>
      <c r="M21" s="45">
        <v>2</v>
      </c>
    </row>
    <row r="22" spans="1:13" s="40" customFormat="1" ht="21.75" thickBot="1" x14ac:dyDescent="0.4">
      <c r="A22" s="39"/>
      <c r="B22" s="68">
        <v>3</v>
      </c>
      <c r="C22" s="75" t="str">
        <f ca="1">IF(ISBLANK(INDIRECT(ADDRESS(B22*2+2,3))),"",INDIRECT(ADDRESS(B22*2+2,3)))</f>
        <v>Алиева Ольга</v>
      </c>
      <c r="D22" s="75"/>
      <c r="E22" s="76"/>
      <c r="F22" s="69">
        <v>12</v>
      </c>
      <c r="G22" s="70">
        <v>11</v>
      </c>
      <c r="H22" s="77" t="str">
        <f ca="1">IF(ISBLANK(INDIRECT(ADDRESS(K22*2+2,3))),"",INDIRECT(ADDRESS(K22*2+2,3)))</f>
        <v>Ткаченко Анна</v>
      </c>
      <c r="I22" s="75"/>
      <c r="J22" s="75"/>
      <c r="K22" s="68">
        <v>4</v>
      </c>
      <c r="L22" s="44" t="s">
        <v>92</v>
      </c>
      <c r="M22" s="45">
        <v>3</v>
      </c>
    </row>
    <row r="23" spans="1:13" s="40" customFormat="1" ht="21" x14ac:dyDescent="0.35">
      <c r="A23" s="39"/>
      <c r="B23" s="71"/>
      <c r="C23" s="71"/>
      <c r="D23" s="71"/>
      <c r="E23" s="71"/>
      <c r="F23" s="71"/>
      <c r="G23" s="71"/>
      <c r="H23" s="71"/>
      <c r="I23" s="71"/>
      <c r="J23" s="71"/>
      <c r="K23" s="71"/>
      <c r="M23" s="46"/>
    </row>
    <row r="24" spans="1:13" s="40" customFormat="1" ht="21.75" thickBot="1" x14ac:dyDescent="0.4">
      <c r="A24" s="39"/>
      <c r="B24" s="78" t="s">
        <v>93</v>
      </c>
      <c r="C24" s="78"/>
      <c r="D24" s="78"/>
      <c r="E24" s="78"/>
      <c r="F24" s="78"/>
      <c r="G24" s="78"/>
      <c r="H24" s="78"/>
      <c r="I24" s="78"/>
      <c r="J24" s="78"/>
      <c r="K24" s="78"/>
      <c r="M24" s="46"/>
    </row>
    <row r="25" spans="1:13" s="40" customFormat="1" ht="21.75" thickBot="1" x14ac:dyDescent="0.4">
      <c r="A25" s="39"/>
      <c r="B25" s="68">
        <v>6</v>
      </c>
      <c r="C25" s="75" t="str">
        <f ca="1">IF(ISBLANK(INDIRECT(ADDRESS(B25*2+2,3))),"",INDIRECT(ADDRESS(B25*2+2,3)))</f>
        <v>Акулова Александра</v>
      </c>
      <c r="D25" s="75"/>
      <c r="E25" s="76"/>
      <c r="F25" s="69">
        <v>10</v>
      </c>
      <c r="G25" s="70">
        <v>11</v>
      </c>
      <c r="H25" s="77" t="str">
        <f ca="1">IF(ISBLANK(INDIRECT(ADDRESS(K25*2+2,3))),"",INDIRECT(ADDRESS(K25*2+2,3)))</f>
        <v>Ткаченко Анна</v>
      </c>
      <c r="I25" s="75"/>
      <c r="J25" s="75"/>
      <c r="K25" s="68">
        <v>4</v>
      </c>
      <c r="L25" s="44" t="s">
        <v>92</v>
      </c>
      <c r="M25" s="45">
        <v>4</v>
      </c>
    </row>
    <row r="26" spans="1:13" s="40" customFormat="1" ht="21.75" thickBot="1" x14ac:dyDescent="0.4">
      <c r="A26" s="39"/>
      <c r="B26" s="68">
        <v>5</v>
      </c>
      <c r="C26" s="75" t="str">
        <f ca="1">IF(ISBLANK(INDIRECT(ADDRESS(B26*2+2,3))),"",INDIRECT(ADDRESS(B26*2+2,3)))</f>
        <v>Борисенко Анна</v>
      </c>
      <c r="D26" s="75"/>
      <c r="E26" s="76"/>
      <c r="F26" s="69">
        <v>11</v>
      </c>
      <c r="G26" s="70">
        <v>12</v>
      </c>
      <c r="H26" s="77" t="str">
        <f ca="1">IF(ISBLANK(INDIRECT(ADDRESS(K26*2+2,3))),"",INDIRECT(ADDRESS(K26*2+2,3)))</f>
        <v>Алиева Ольга</v>
      </c>
      <c r="I26" s="75"/>
      <c r="J26" s="75"/>
      <c r="K26" s="68">
        <v>3</v>
      </c>
      <c r="L26" s="44" t="s">
        <v>92</v>
      </c>
      <c r="M26" s="45">
        <v>5</v>
      </c>
    </row>
    <row r="27" spans="1:13" s="40" customFormat="1" ht="21.75" thickBot="1" x14ac:dyDescent="0.4">
      <c r="A27" s="39"/>
      <c r="B27" s="68">
        <v>1</v>
      </c>
      <c r="C27" s="75" t="str">
        <f ca="1">IF(ISBLANK(INDIRECT(ADDRESS(B27*2+2,3))),"",INDIRECT(ADDRESS(B27*2+2,3)))</f>
        <v>Хафизова Индира</v>
      </c>
      <c r="D27" s="75"/>
      <c r="E27" s="76"/>
      <c r="F27" s="69">
        <v>13</v>
      </c>
      <c r="G27" s="70">
        <v>4</v>
      </c>
      <c r="H27" s="77" t="str">
        <f ca="1">IF(ISBLANK(INDIRECT(ADDRESS(K27*2+2,3))),"",INDIRECT(ADDRESS(K27*2+2,3)))</f>
        <v>Карепова Елена</v>
      </c>
      <c r="I27" s="75"/>
      <c r="J27" s="75"/>
      <c r="K27" s="68">
        <v>2</v>
      </c>
      <c r="L27" s="44" t="s">
        <v>92</v>
      </c>
      <c r="M27" s="45">
        <v>6</v>
      </c>
    </row>
    <row r="28" spans="1:13" s="40" customFormat="1" ht="21" x14ac:dyDescent="0.35">
      <c r="A28" s="39"/>
      <c r="B28" s="71"/>
      <c r="C28" s="71"/>
      <c r="D28" s="71"/>
      <c r="E28" s="71"/>
      <c r="F28" s="71"/>
      <c r="G28" s="71"/>
      <c r="H28" s="71"/>
      <c r="I28" s="71"/>
      <c r="J28" s="71"/>
      <c r="K28" s="71"/>
      <c r="M28" s="46"/>
    </row>
    <row r="29" spans="1:13" s="40" customFormat="1" ht="21.75" thickBot="1" x14ac:dyDescent="0.4">
      <c r="A29" s="39"/>
      <c r="B29" s="78" t="s">
        <v>94</v>
      </c>
      <c r="C29" s="78"/>
      <c r="D29" s="78"/>
      <c r="E29" s="78"/>
      <c r="F29" s="78"/>
      <c r="G29" s="78"/>
      <c r="H29" s="78"/>
      <c r="I29" s="78"/>
      <c r="J29" s="78"/>
      <c r="K29" s="78"/>
      <c r="M29" s="46"/>
    </row>
    <row r="30" spans="1:13" s="40" customFormat="1" ht="21.75" thickBot="1" x14ac:dyDescent="0.4">
      <c r="A30" s="39"/>
      <c r="B30" s="68">
        <v>2</v>
      </c>
      <c r="C30" s="75" t="str">
        <f ca="1">IF(ISBLANK(INDIRECT(ADDRESS(B30*2+2,3))),"",INDIRECT(ADDRESS(B30*2+2,3)))</f>
        <v>Карепова Елена</v>
      </c>
      <c r="D30" s="75"/>
      <c r="E30" s="76"/>
      <c r="F30" s="69">
        <v>11</v>
      </c>
      <c r="G30" s="70">
        <v>9</v>
      </c>
      <c r="H30" s="77" t="str">
        <f ca="1">IF(ISBLANK(INDIRECT(ADDRESS(K30*2+2,3))),"",INDIRECT(ADDRESS(K30*2+2,3)))</f>
        <v>Акулова Александра</v>
      </c>
      <c r="I30" s="75"/>
      <c r="J30" s="75"/>
      <c r="K30" s="68">
        <v>6</v>
      </c>
      <c r="L30" s="44" t="s">
        <v>92</v>
      </c>
      <c r="M30" s="45">
        <v>3</v>
      </c>
    </row>
    <row r="31" spans="1:13" s="40" customFormat="1" ht="21.75" thickBot="1" x14ac:dyDescent="0.4">
      <c r="A31" s="39"/>
      <c r="B31" s="68">
        <v>3</v>
      </c>
      <c r="C31" s="75" t="str">
        <f ca="1">IF(ISBLANK(INDIRECT(ADDRESS(B31*2+2,3))),"",INDIRECT(ADDRESS(B31*2+2,3)))</f>
        <v>Алиева Ольга</v>
      </c>
      <c r="D31" s="75"/>
      <c r="E31" s="76"/>
      <c r="F31" s="69">
        <v>13</v>
      </c>
      <c r="G31" s="70">
        <v>4</v>
      </c>
      <c r="H31" s="77" t="str">
        <f ca="1">IF(ISBLANK(INDIRECT(ADDRESS(K31*2+2,3))),"",INDIRECT(ADDRESS(K31*2+2,3)))</f>
        <v>Хафизова Индира</v>
      </c>
      <c r="I31" s="75"/>
      <c r="J31" s="75"/>
      <c r="K31" s="68">
        <v>1</v>
      </c>
      <c r="L31" s="44" t="s">
        <v>92</v>
      </c>
      <c r="M31" s="45">
        <v>2</v>
      </c>
    </row>
    <row r="32" spans="1:13" s="40" customFormat="1" ht="21.75" thickBot="1" x14ac:dyDescent="0.4">
      <c r="A32" s="39"/>
      <c r="B32" s="68">
        <v>4</v>
      </c>
      <c r="C32" s="75" t="str">
        <f ca="1">IF(ISBLANK(INDIRECT(ADDRESS(B32*2+2,3))),"",INDIRECT(ADDRESS(B32*2+2,3)))</f>
        <v>Ткаченко Анна</v>
      </c>
      <c r="D32" s="75"/>
      <c r="E32" s="76"/>
      <c r="F32" s="69">
        <v>6</v>
      </c>
      <c r="G32" s="70">
        <v>13</v>
      </c>
      <c r="H32" s="77" t="str">
        <f ca="1">IF(ISBLANK(INDIRECT(ADDRESS(K32*2+2,3))),"",INDIRECT(ADDRESS(K32*2+2,3)))</f>
        <v>Борисенко Анна</v>
      </c>
      <c r="I32" s="75"/>
      <c r="J32" s="75"/>
      <c r="K32" s="68">
        <v>5</v>
      </c>
      <c r="L32" s="44" t="s">
        <v>92</v>
      </c>
      <c r="M32" s="45">
        <v>1</v>
      </c>
    </row>
    <row r="33" spans="1:13" s="40" customFormat="1" ht="21" x14ac:dyDescent="0.35">
      <c r="A33" s="39"/>
      <c r="B33" s="71"/>
      <c r="C33" s="71"/>
      <c r="D33" s="71"/>
      <c r="E33" s="71"/>
      <c r="F33" s="71"/>
      <c r="G33" s="71"/>
      <c r="H33" s="71"/>
      <c r="I33" s="71"/>
      <c r="J33" s="71"/>
      <c r="K33" s="71"/>
      <c r="M33" s="46"/>
    </row>
    <row r="34" spans="1:13" s="40" customFormat="1" ht="21.75" thickBot="1" x14ac:dyDescent="0.4">
      <c r="A34" s="39"/>
      <c r="B34" s="78" t="s">
        <v>95</v>
      </c>
      <c r="C34" s="78"/>
      <c r="D34" s="78"/>
      <c r="E34" s="78"/>
      <c r="F34" s="78"/>
      <c r="G34" s="78"/>
      <c r="H34" s="78"/>
      <c r="I34" s="78"/>
      <c r="J34" s="78"/>
      <c r="K34" s="78"/>
      <c r="M34" s="46"/>
    </row>
    <row r="35" spans="1:13" s="40" customFormat="1" ht="21.75" thickBot="1" x14ac:dyDescent="0.4">
      <c r="A35" s="39"/>
      <c r="B35" s="68">
        <v>6</v>
      </c>
      <c r="C35" s="75" t="str">
        <f ca="1">IF(ISBLANK(INDIRECT(ADDRESS(B35*2+2,3))),"",INDIRECT(ADDRESS(B35*2+2,3)))</f>
        <v>Акулова Александра</v>
      </c>
      <c r="D35" s="75"/>
      <c r="E35" s="76"/>
      <c r="F35" s="69">
        <v>12</v>
      </c>
      <c r="G35" s="70">
        <v>13</v>
      </c>
      <c r="H35" s="77" t="str">
        <f ca="1">IF(ISBLANK(INDIRECT(ADDRESS(K35*2+2,3))),"",INDIRECT(ADDRESS(K35*2+2,3)))</f>
        <v>Борисенко Анна</v>
      </c>
      <c r="I35" s="75"/>
      <c r="J35" s="75"/>
      <c r="K35" s="68">
        <v>5</v>
      </c>
      <c r="L35" s="44" t="s">
        <v>92</v>
      </c>
      <c r="M35" s="45">
        <v>6</v>
      </c>
    </row>
    <row r="36" spans="1:13" s="40" customFormat="1" ht="21.75" thickBot="1" x14ac:dyDescent="0.4">
      <c r="A36" s="39"/>
      <c r="B36" s="68">
        <v>1</v>
      </c>
      <c r="C36" s="75" t="str">
        <f ca="1">IF(ISBLANK(INDIRECT(ADDRESS(B36*2+2,3))),"",INDIRECT(ADDRESS(B36*2+2,3)))</f>
        <v>Хафизова Индира</v>
      </c>
      <c r="D36" s="75"/>
      <c r="E36" s="76"/>
      <c r="F36" s="69">
        <v>8</v>
      </c>
      <c r="G36" s="70">
        <v>12</v>
      </c>
      <c r="H36" s="77" t="str">
        <f ca="1">IF(ISBLANK(INDIRECT(ADDRESS(K36*2+2,3))),"",INDIRECT(ADDRESS(K36*2+2,3)))</f>
        <v>Ткаченко Анна</v>
      </c>
      <c r="I36" s="75"/>
      <c r="J36" s="75"/>
      <c r="K36" s="68">
        <v>4</v>
      </c>
      <c r="L36" s="44" t="s">
        <v>92</v>
      </c>
      <c r="M36" s="45">
        <v>5</v>
      </c>
    </row>
    <row r="37" spans="1:13" s="40" customFormat="1" ht="21.75" thickBot="1" x14ac:dyDescent="0.4">
      <c r="A37" s="39"/>
      <c r="B37" s="68">
        <v>2</v>
      </c>
      <c r="C37" s="75" t="str">
        <f ca="1">IF(ISBLANK(INDIRECT(ADDRESS(B37*2+2,3))),"",INDIRECT(ADDRESS(B37*2+2,3)))</f>
        <v>Карепова Елена</v>
      </c>
      <c r="D37" s="75"/>
      <c r="E37" s="76"/>
      <c r="F37" s="69">
        <v>9</v>
      </c>
      <c r="G37" s="70">
        <v>12</v>
      </c>
      <c r="H37" s="77" t="str">
        <f ca="1">IF(ISBLANK(INDIRECT(ADDRESS(K37*2+2,3))),"",INDIRECT(ADDRESS(K37*2+2,3)))</f>
        <v>Алиева Ольга</v>
      </c>
      <c r="I37" s="75"/>
      <c r="J37" s="75"/>
      <c r="K37" s="68">
        <v>3</v>
      </c>
      <c r="L37" s="44" t="s">
        <v>92</v>
      </c>
      <c r="M37" s="45">
        <v>4</v>
      </c>
    </row>
    <row r="38" spans="1:13" s="40" customFormat="1" ht="21" x14ac:dyDescent="0.35">
      <c r="A38" s="39"/>
      <c r="B38" s="71"/>
      <c r="C38" s="71"/>
      <c r="D38" s="71"/>
      <c r="E38" s="71"/>
      <c r="F38" s="71"/>
      <c r="G38" s="71"/>
      <c r="H38" s="71"/>
      <c r="I38" s="71"/>
      <c r="J38" s="71"/>
      <c r="K38" s="71"/>
      <c r="M38" s="46"/>
    </row>
    <row r="39" spans="1:13" s="40" customFormat="1" ht="21.75" thickBot="1" x14ac:dyDescent="0.4">
      <c r="A39" s="39"/>
      <c r="B39" s="78" t="s">
        <v>96</v>
      </c>
      <c r="C39" s="78"/>
      <c r="D39" s="78"/>
      <c r="E39" s="78"/>
      <c r="F39" s="78"/>
      <c r="G39" s="78"/>
      <c r="H39" s="78"/>
      <c r="I39" s="78"/>
      <c r="J39" s="78"/>
      <c r="K39" s="78"/>
      <c r="M39" s="46"/>
    </row>
    <row r="40" spans="1:13" s="40" customFormat="1" ht="21.75" thickBot="1" x14ac:dyDescent="0.4">
      <c r="A40" s="39"/>
      <c r="B40" s="68">
        <v>3</v>
      </c>
      <c r="C40" s="75" t="str">
        <f ca="1">IF(ISBLANK(INDIRECT(ADDRESS(B40*2+2,3))),"",INDIRECT(ADDRESS(B40*2+2,3)))</f>
        <v>Алиева Ольга</v>
      </c>
      <c r="D40" s="75"/>
      <c r="E40" s="76"/>
      <c r="F40" s="69">
        <v>6</v>
      </c>
      <c r="G40" s="70">
        <v>13</v>
      </c>
      <c r="H40" s="77" t="str">
        <f ca="1">IF(ISBLANK(INDIRECT(ADDRESS(K40*2+2,3))),"",INDIRECT(ADDRESS(K40*2+2,3)))</f>
        <v>Акулова Александра</v>
      </c>
      <c r="I40" s="75"/>
      <c r="J40" s="75"/>
      <c r="K40" s="68">
        <v>6</v>
      </c>
      <c r="L40" s="44" t="s">
        <v>92</v>
      </c>
      <c r="M40" s="45">
        <v>1</v>
      </c>
    </row>
    <row r="41" spans="1:13" s="40" customFormat="1" ht="21.75" thickBot="1" x14ac:dyDescent="0.4">
      <c r="A41" s="39"/>
      <c r="B41" s="68">
        <v>4</v>
      </c>
      <c r="C41" s="75" t="str">
        <f ca="1">IF(ISBLANK(INDIRECT(ADDRESS(B41*2+2,3))),"",INDIRECT(ADDRESS(B41*2+2,3)))</f>
        <v>Ткаченко Анна</v>
      </c>
      <c r="D41" s="75"/>
      <c r="E41" s="76"/>
      <c r="F41" s="69">
        <v>9</v>
      </c>
      <c r="G41" s="70">
        <v>8</v>
      </c>
      <c r="H41" s="77" t="str">
        <f ca="1">IF(ISBLANK(INDIRECT(ADDRESS(K41*2+2,3))),"",INDIRECT(ADDRESS(K41*2+2,3)))</f>
        <v>Карепова Елена</v>
      </c>
      <c r="I41" s="75"/>
      <c r="J41" s="75"/>
      <c r="K41" s="68">
        <v>2</v>
      </c>
      <c r="L41" s="44" t="s">
        <v>92</v>
      </c>
      <c r="M41" s="45">
        <v>2</v>
      </c>
    </row>
    <row r="42" spans="1:13" s="40" customFormat="1" ht="21.75" thickBot="1" x14ac:dyDescent="0.4">
      <c r="A42" s="39"/>
      <c r="B42" s="68">
        <v>5</v>
      </c>
      <c r="C42" s="75" t="str">
        <f ca="1">IF(ISBLANK(INDIRECT(ADDRESS(B42*2+2,3))),"",INDIRECT(ADDRESS(B42*2+2,3)))</f>
        <v>Борисенко Анна</v>
      </c>
      <c r="D42" s="75"/>
      <c r="E42" s="76"/>
      <c r="F42" s="69">
        <v>12</v>
      </c>
      <c r="G42" s="70">
        <v>7</v>
      </c>
      <c r="H42" s="77" t="str">
        <f ca="1">IF(ISBLANK(INDIRECT(ADDRESS(K42*2+2,3))),"",INDIRECT(ADDRESS(K42*2+2,3)))</f>
        <v>Хафизова Индира</v>
      </c>
      <c r="I42" s="75"/>
      <c r="J42" s="75"/>
      <c r="K42" s="68">
        <v>1</v>
      </c>
      <c r="L42" s="44" t="s">
        <v>92</v>
      </c>
      <c r="M42" s="45">
        <v>3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4" sqref="C4:E15"/>
    </sheetView>
  </sheetViews>
  <sheetFormatPr defaultRowHeight="15" x14ac:dyDescent="0.25"/>
  <cols>
    <col min="1" max="1" width="4" style="16" customWidth="1"/>
    <col min="2" max="12" width="10.28515625" customWidth="1"/>
    <col min="13" max="13" width="10.28515625" style="47" customWidth="1"/>
    <col min="14" max="15" width="10.28515625" customWidth="1"/>
  </cols>
  <sheetData>
    <row r="1" spans="2:14" ht="31.5" x14ac:dyDescent="0.25">
      <c r="B1" s="89" t="s">
        <v>103</v>
      </c>
      <c r="C1" s="89"/>
      <c r="D1" s="89"/>
      <c r="E1" s="89"/>
      <c r="F1" s="89"/>
      <c r="G1" s="89"/>
      <c r="H1" s="89"/>
      <c r="I1" s="89"/>
      <c r="J1" s="89"/>
      <c r="K1" s="89"/>
      <c r="M1" t="s">
        <v>98</v>
      </c>
      <c r="N1" s="48">
        <v>46053</v>
      </c>
    </row>
    <row r="2" spans="2:14" ht="15.75" thickBot="1" x14ac:dyDescent="0.3">
      <c r="M2"/>
      <c r="N2" t="s">
        <v>102</v>
      </c>
    </row>
    <row r="3" spans="2:14" ht="15.75" thickBot="1" x14ac:dyDescent="0.3">
      <c r="B3" s="17"/>
      <c r="C3" s="90" t="s">
        <v>86</v>
      </c>
      <c r="D3" s="91"/>
      <c r="E3" s="92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9">
        <v>6</v>
      </c>
      <c r="L3" s="20" t="s">
        <v>87</v>
      </c>
      <c r="M3" s="18" t="s">
        <v>88</v>
      </c>
      <c r="N3" s="21" t="s">
        <v>89</v>
      </c>
    </row>
    <row r="4" spans="2:14" ht="21" x14ac:dyDescent="0.25">
      <c r="B4" s="93">
        <v>1</v>
      </c>
      <c r="C4" s="125" t="s">
        <v>32</v>
      </c>
      <c r="D4" s="126"/>
      <c r="E4" s="127"/>
      <c r="F4" s="22" t="s">
        <v>90</v>
      </c>
      <c r="G4" s="23" t="str">
        <f ca="1">INDIRECT(ADDRESS(27,6))&amp;":"&amp;INDIRECT(ADDRESS(27,7))</f>
        <v>12:5</v>
      </c>
      <c r="H4" s="23" t="str">
        <f ca="1">INDIRECT(ADDRESS(31,7))&amp;":"&amp;INDIRECT(ADDRESS(31,6))</f>
        <v>12:9</v>
      </c>
      <c r="I4" s="23" t="str">
        <f ca="1">INDIRECT(ADDRESS(36,6))&amp;":"&amp;INDIRECT(ADDRESS(36,7))</f>
        <v>11:10</v>
      </c>
      <c r="J4" s="23" t="str">
        <f ca="1">INDIRECT(ADDRESS(42,7))&amp;":"&amp;INDIRECT(ADDRESS(42,6))</f>
        <v>11:12</v>
      </c>
      <c r="K4" s="24" t="str">
        <f ca="1">INDIRECT(ADDRESS(20,6))&amp;":"&amp;INDIRECT(ADDRESS(20,7))</f>
        <v>13:4</v>
      </c>
      <c r="L4" s="94">
        <f ca="1">IF(COUNT(F5:K5)=0,"",COUNTIF(F5:K5,"&gt;0")+0.5*COUNTIF(F5:K5,0))</f>
        <v>4</v>
      </c>
      <c r="M4" s="25"/>
      <c r="N4" s="98">
        <v>1</v>
      </c>
    </row>
    <row r="5" spans="2:14" ht="21" x14ac:dyDescent="0.25">
      <c r="B5" s="86"/>
      <c r="C5" s="128"/>
      <c r="D5" s="129"/>
      <c r="E5" s="130"/>
      <c r="F5" s="26" t="s">
        <v>90</v>
      </c>
      <c r="G5" s="27">
        <f ca="1">IF(LEN(INDIRECT(ADDRESS(ROW()-1, COLUMN())))=1,"",INDIRECT(ADDRESS(27,6))-INDIRECT(ADDRESS(27,7)))</f>
        <v>7</v>
      </c>
      <c r="H5" s="27">
        <f ca="1">IF(LEN(INDIRECT(ADDRESS(ROW()-1, COLUMN())))=1,"",INDIRECT(ADDRESS(31,7))-INDIRECT(ADDRESS(31,6)))</f>
        <v>3</v>
      </c>
      <c r="I5" s="27">
        <f ca="1">IF(LEN(INDIRECT(ADDRESS(ROW()-1, COLUMN())))=1,"",INDIRECT(ADDRESS(36,6))-INDIRECT(ADDRESS(36,7)))</f>
        <v>1</v>
      </c>
      <c r="J5" s="27">
        <f ca="1">IF(LEN(INDIRECT(ADDRESS(ROW()-1, COLUMN())))=1,"",INDIRECT(ADDRESS(42,7))-INDIRECT(ADDRESS(42,6)))</f>
        <v>-1</v>
      </c>
      <c r="K5" s="28">
        <f ca="1">IF(LEN(INDIRECT(ADDRESS(ROW()-1, COLUMN())))=1,"",INDIRECT(ADDRESS(20,6))-INDIRECT(ADDRESS(20,7)))</f>
        <v>9</v>
      </c>
      <c r="L5" s="81"/>
      <c r="M5" s="73">
        <f ca="1">IF(COUNT(F5:K5)=0,"",SUM(F5:K5))</f>
        <v>19</v>
      </c>
      <c r="N5" s="97"/>
    </row>
    <row r="6" spans="2:14" ht="21" x14ac:dyDescent="0.25">
      <c r="B6" s="79">
        <v>2</v>
      </c>
      <c r="C6" s="131" t="s">
        <v>66</v>
      </c>
      <c r="D6" s="132"/>
      <c r="E6" s="133"/>
      <c r="F6" s="29" t="str">
        <f ca="1">INDIRECT(ADDRESS(27,7))&amp;":"&amp;INDIRECT(ADDRESS(27,6))</f>
        <v>5:12</v>
      </c>
      <c r="G6" s="30" t="s">
        <v>90</v>
      </c>
      <c r="H6" s="31" t="str">
        <f ca="1">INDIRECT(ADDRESS(37,6))&amp;":"&amp;INDIRECT(ADDRESS(37,7))</f>
        <v>13:7</v>
      </c>
      <c r="I6" s="31" t="str">
        <f ca="1">INDIRECT(ADDRESS(41,7))&amp;":"&amp;INDIRECT(ADDRESS(41,6))</f>
        <v>8:9</v>
      </c>
      <c r="J6" s="31" t="str">
        <f ca="1">INDIRECT(ADDRESS(21,6))&amp;":"&amp;INDIRECT(ADDRESS(21,7))</f>
        <v>6:13</v>
      </c>
      <c r="K6" s="32" t="str">
        <f ca="1">INDIRECT(ADDRESS(30,6))&amp;":"&amp;INDIRECT(ADDRESS(30,7))</f>
        <v>9:13</v>
      </c>
      <c r="L6" s="81">
        <f ca="1">IF(COUNT(F7:K7)=0,"",COUNTIF(F7:K7,"&gt;0")+0.5*COUNTIF(F7:K7,0))</f>
        <v>1</v>
      </c>
      <c r="M6" s="27"/>
      <c r="N6" s="95">
        <v>6</v>
      </c>
    </row>
    <row r="7" spans="2:14" ht="21" x14ac:dyDescent="0.25">
      <c r="B7" s="86"/>
      <c r="C7" s="131"/>
      <c r="D7" s="132"/>
      <c r="E7" s="133"/>
      <c r="F7" s="33">
        <f ca="1">IF(LEN(INDIRECT(ADDRESS(ROW()-1, COLUMN())))=1,"",INDIRECT(ADDRESS(27,7))-INDIRECT(ADDRESS(27,6)))</f>
        <v>-7</v>
      </c>
      <c r="G7" s="34" t="s">
        <v>90</v>
      </c>
      <c r="H7" s="27">
        <f ca="1">IF(LEN(INDIRECT(ADDRESS(ROW()-1, COLUMN())))=1,"",INDIRECT(ADDRESS(37,6))-INDIRECT(ADDRESS(37,7)))</f>
        <v>6</v>
      </c>
      <c r="I7" s="27">
        <f ca="1">IF(LEN(INDIRECT(ADDRESS(ROW()-1, COLUMN())))=1,"",INDIRECT(ADDRESS(41,7))-INDIRECT(ADDRESS(41,6)))</f>
        <v>-1</v>
      </c>
      <c r="J7" s="27">
        <f ca="1">IF(LEN(INDIRECT(ADDRESS(ROW()-1, COLUMN())))=1,"",INDIRECT(ADDRESS(21,6))-INDIRECT(ADDRESS(21,7)))</f>
        <v>-7</v>
      </c>
      <c r="K7" s="28">
        <f ca="1">IF(LEN(INDIRECT(ADDRESS(ROW()-1, COLUMN())))=1,"",INDIRECT(ADDRESS(30,6))-INDIRECT(ADDRESS(30,7)))</f>
        <v>-4</v>
      </c>
      <c r="L7" s="81"/>
      <c r="M7" s="27">
        <f ca="1">IF(COUNT(F7:K7)=0,"",SUM(F7:K7))</f>
        <v>-13</v>
      </c>
      <c r="N7" s="97"/>
    </row>
    <row r="8" spans="2:14" ht="21" x14ac:dyDescent="0.25">
      <c r="B8" s="79">
        <v>3</v>
      </c>
      <c r="C8" s="128" t="s">
        <v>17</v>
      </c>
      <c r="D8" s="129"/>
      <c r="E8" s="130"/>
      <c r="F8" s="29" t="str">
        <f ca="1">INDIRECT(ADDRESS(31,6))&amp;":"&amp;INDIRECT(ADDRESS(31,7))</f>
        <v>9:12</v>
      </c>
      <c r="G8" s="31" t="str">
        <f ca="1">INDIRECT(ADDRESS(37,7))&amp;":"&amp;INDIRECT(ADDRESS(37,6))</f>
        <v>7:13</v>
      </c>
      <c r="H8" s="30" t="s">
        <v>90</v>
      </c>
      <c r="I8" s="31" t="str">
        <f ca="1">INDIRECT(ADDRESS(22,6))&amp;":"&amp;INDIRECT(ADDRESS(22,7))</f>
        <v>13:9</v>
      </c>
      <c r="J8" s="31" t="str">
        <f ca="1">INDIRECT(ADDRESS(26,7))&amp;":"&amp;INDIRECT(ADDRESS(26,6))</f>
        <v>13:4</v>
      </c>
      <c r="K8" s="32" t="str">
        <f ca="1">INDIRECT(ADDRESS(40,6))&amp;":"&amp;INDIRECT(ADDRESS(40,7))</f>
        <v>13:2</v>
      </c>
      <c r="L8" s="81">
        <f ca="1">IF(COUNT(F9:K9)=0,"",COUNTIF(F9:K9,"&gt;0")+0.5*COUNTIF(F9:K9,0))</f>
        <v>3</v>
      </c>
      <c r="M8" s="27"/>
      <c r="N8" s="95">
        <v>2</v>
      </c>
    </row>
    <row r="9" spans="2:14" ht="21" x14ac:dyDescent="0.25">
      <c r="B9" s="86"/>
      <c r="C9" s="128"/>
      <c r="D9" s="129"/>
      <c r="E9" s="130"/>
      <c r="F9" s="33">
        <f ca="1">IF(LEN(INDIRECT(ADDRESS(ROW()-1, COLUMN())))=1,"",INDIRECT(ADDRESS(31,6))-INDIRECT(ADDRESS(31,7)))</f>
        <v>-3</v>
      </c>
      <c r="G9" s="27">
        <f ca="1">IF(LEN(INDIRECT(ADDRESS(ROW()-1, COLUMN())))=1,"",INDIRECT(ADDRESS(37,7))-INDIRECT(ADDRESS(37,6)))</f>
        <v>-6</v>
      </c>
      <c r="H9" s="34" t="s">
        <v>90</v>
      </c>
      <c r="I9" s="27">
        <f ca="1">IF(LEN(INDIRECT(ADDRESS(ROW()-1, COLUMN())))=1,"",INDIRECT(ADDRESS(22,6))-INDIRECT(ADDRESS(22,7)))</f>
        <v>4</v>
      </c>
      <c r="J9" s="27">
        <f ca="1">IF(LEN(INDIRECT(ADDRESS(ROW()-1, COLUMN())))=1,"",INDIRECT(ADDRESS(26,7))-INDIRECT(ADDRESS(26,6)))</f>
        <v>9</v>
      </c>
      <c r="K9" s="28">
        <f ca="1">IF(LEN(INDIRECT(ADDRESS(ROW()-1, COLUMN())))=1,"",INDIRECT(ADDRESS(40,6))-INDIRECT(ADDRESS(40,7)))</f>
        <v>11</v>
      </c>
      <c r="L9" s="81"/>
      <c r="M9" s="27">
        <f ca="1">IF(COUNT(F9:K9)=0,"",SUM(F9:K9))</f>
        <v>15</v>
      </c>
      <c r="N9" s="97"/>
    </row>
    <row r="10" spans="2:14" ht="21" x14ac:dyDescent="0.25">
      <c r="B10" s="79">
        <v>4</v>
      </c>
      <c r="C10" s="131" t="s">
        <v>56</v>
      </c>
      <c r="D10" s="132"/>
      <c r="E10" s="133"/>
      <c r="F10" s="29" t="str">
        <f ca="1">INDIRECT(ADDRESS(36,7))&amp;":"&amp;INDIRECT(ADDRESS(36,6))</f>
        <v>10:11</v>
      </c>
      <c r="G10" s="31" t="str">
        <f ca="1">INDIRECT(ADDRESS(41,6))&amp;":"&amp;INDIRECT(ADDRESS(41,7))</f>
        <v>9:8</v>
      </c>
      <c r="H10" s="31" t="str">
        <f ca="1">INDIRECT(ADDRESS(22,7))&amp;":"&amp;INDIRECT(ADDRESS(22,6))</f>
        <v>9:13</v>
      </c>
      <c r="I10" s="30" t="s">
        <v>90</v>
      </c>
      <c r="J10" s="31" t="str">
        <f ca="1">INDIRECT(ADDRESS(32,6))&amp;":"&amp;INDIRECT(ADDRESS(32,7))</f>
        <v>5:13</v>
      </c>
      <c r="K10" s="32" t="str">
        <f ca="1">INDIRECT(ADDRESS(25,7))&amp;":"&amp;INDIRECT(ADDRESS(25,6))</f>
        <v>7:10</v>
      </c>
      <c r="L10" s="81">
        <f ca="1">IF(COUNT(F11:K11)=0,"",COUNTIF(F11:K11,"&gt;0")+0.5*COUNTIF(F11:K11,0))</f>
        <v>1</v>
      </c>
      <c r="M10" s="27"/>
      <c r="N10" s="95">
        <v>5</v>
      </c>
    </row>
    <row r="11" spans="2:14" ht="21" x14ac:dyDescent="0.25">
      <c r="B11" s="86"/>
      <c r="C11" s="131"/>
      <c r="D11" s="132"/>
      <c r="E11" s="133"/>
      <c r="F11" s="33">
        <f ca="1">IF(LEN(INDIRECT(ADDRESS(ROW()-1, COLUMN())))=1,"",INDIRECT(ADDRESS(36,7))-INDIRECT(ADDRESS(36,6)))</f>
        <v>-1</v>
      </c>
      <c r="G11" s="27">
        <f ca="1">IF(LEN(INDIRECT(ADDRESS(ROW()-1, COLUMN())))=1,"",INDIRECT(ADDRESS(41,6))-INDIRECT(ADDRESS(41,7)))</f>
        <v>1</v>
      </c>
      <c r="H11" s="27">
        <f ca="1">IF(LEN(INDIRECT(ADDRESS(ROW()-1, COLUMN())))=1,"",INDIRECT(ADDRESS(22,7))-INDIRECT(ADDRESS(22,6)))</f>
        <v>-4</v>
      </c>
      <c r="I11" s="34" t="s">
        <v>90</v>
      </c>
      <c r="J11" s="27">
        <f ca="1">IF(LEN(INDIRECT(ADDRESS(ROW()-1, COLUMN())))=1,"",INDIRECT(ADDRESS(32,6))-INDIRECT(ADDRESS(32,7)))</f>
        <v>-8</v>
      </c>
      <c r="K11" s="28">
        <f ca="1">IF(LEN(INDIRECT(ADDRESS(ROW()-1, COLUMN())))=1,"",INDIRECT(ADDRESS(25,7))-INDIRECT(ADDRESS(25,6)))</f>
        <v>-3</v>
      </c>
      <c r="L11" s="81"/>
      <c r="M11" s="27">
        <f ca="1">IF(COUNT(F11:K11)=0,"",SUM(F11:K11))</f>
        <v>-15</v>
      </c>
      <c r="N11" s="97"/>
    </row>
    <row r="12" spans="2:14" ht="21" x14ac:dyDescent="0.25">
      <c r="B12" s="79">
        <v>5</v>
      </c>
      <c r="C12" s="131" t="s">
        <v>46</v>
      </c>
      <c r="D12" s="132"/>
      <c r="E12" s="133"/>
      <c r="F12" s="29" t="str">
        <f ca="1">INDIRECT(ADDRESS(42,6))&amp;":"&amp;INDIRECT(ADDRESS(42,7))</f>
        <v>12:11</v>
      </c>
      <c r="G12" s="31" t="str">
        <f ca="1">INDIRECT(ADDRESS(21,7))&amp;":"&amp;INDIRECT(ADDRESS(21,6))</f>
        <v>13:6</v>
      </c>
      <c r="H12" s="31" t="str">
        <f ca="1">INDIRECT(ADDRESS(26,6))&amp;":"&amp;INDIRECT(ADDRESS(26,7))</f>
        <v>4:13</v>
      </c>
      <c r="I12" s="31" t="str">
        <f ca="1">INDIRECT(ADDRESS(32,7))&amp;":"&amp;INDIRECT(ADDRESS(32,6))</f>
        <v>13:5</v>
      </c>
      <c r="J12" s="30" t="s">
        <v>90</v>
      </c>
      <c r="K12" s="32" t="str">
        <f ca="1">INDIRECT(ADDRESS(35,7))&amp;":"&amp;INDIRECT(ADDRESS(35,6))</f>
        <v>5:13</v>
      </c>
      <c r="L12" s="81">
        <f ca="1">IF(COUNT(F13:K13)=0,"",COUNTIF(F13:K13,"&gt;0")+0.5*COUNTIF(F13:K13,0))</f>
        <v>3</v>
      </c>
      <c r="M12" s="27"/>
      <c r="N12" s="95">
        <v>4</v>
      </c>
    </row>
    <row r="13" spans="2:14" ht="21" x14ac:dyDescent="0.25">
      <c r="B13" s="86"/>
      <c r="C13" s="131"/>
      <c r="D13" s="132"/>
      <c r="E13" s="133"/>
      <c r="F13" s="33">
        <f ca="1">IF(LEN(INDIRECT(ADDRESS(ROW()-1, COLUMN())))=1,"",INDIRECT(ADDRESS(42,6))-INDIRECT(ADDRESS(42,7)))</f>
        <v>1</v>
      </c>
      <c r="G13" s="27">
        <f ca="1">IF(LEN(INDIRECT(ADDRESS(ROW()-1, COLUMN())))=1,"",INDIRECT(ADDRESS(21,7))-INDIRECT(ADDRESS(21,6)))</f>
        <v>7</v>
      </c>
      <c r="H13" s="27">
        <f ca="1">IF(LEN(INDIRECT(ADDRESS(ROW()-1, COLUMN())))=1,"",INDIRECT(ADDRESS(26,6))-INDIRECT(ADDRESS(26,7)))</f>
        <v>-9</v>
      </c>
      <c r="I13" s="27">
        <f ca="1">IF(LEN(INDIRECT(ADDRESS(ROW()-1, COLUMN())))=1,"",INDIRECT(ADDRESS(32,7))-INDIRECT(ADDRESS(32,6)))</f>
        <v>8</v>
      </c>
      <c r="J13" s="34" t="s">
        <v>90</v>
      </c>
      <c r="K13" s="28">
        <f ca="1">IF(LEN(INDIRECT(ADDRESS(ROW()-1, COLUMN())))=1,"",INDIRECT(ADDRESS(35,7))-INDIRECT(ADDRESS(35,6)))</f>
        <v>-8</v>
      </c>
      <c r="L13" s="81"/>
      <c r="M13" s="27">
        <f ca="1">IF(COUNT(F13:K13)=0,"",SUM(F13:K13))</f>
        <v>-1</v>
      </c>
      <c r="N13" s="97"/>
    </row>
    <row r="14" spans="2:14" ht="21" x14ac:dyDescent="0.25">
      <c r="B14" s="79">
        <v>6</v>
      </c>
      <c r="C14" s="131" t="s">
        <v>36</v>
      </c>
      <c r="D14" s="132"/>
      <c r="E14" s="133"/>
      <c r="F14" s="29" t="str">
        <f ca="1">INDIRECT(ADDRESS(20,7))&amp;":"&amp;INDIRECT(ADDRESS(20,6))</f>
        <v>4:13</v>
      </c>
      <c r="G14" s="31" t="str">
        <f ca="1">INDIRECT(ADDRESS(30,7))&amp;":"&amp;INDIRECT(ADDRESS(30,6))</f>
        <v>13:9</v>
      </c>
      <c r="H14" s="31" t="str">
        <f ca="1">INDIRECT(ADDRESS(40,7))&amp;":"&amp;INDIRECT(ADDRESS(40,6))</f>
        <v>2:13</v>
      </c>
      <c r="I14" s="31" t="str">
        <f ca="1">INDIRECT(ADDRESS(25,6))&amp;":"&amp;INDIRECT(ADDRESS(25,7))</f>
        <v>10:7</v>
      </c>
      <c r="J14" s="31" t="str">
        <f ca="1">INDIRECT(ADDRESS(35,6))&amp;":"&amp;INDIRECT(ADDRESS(35,7))</f>
        <v>13:5</v>
      </c>
      <c r="K14" s="35" t="s">
        <v>90</v>
      </c>
      <c r="L14" s="81">
        <f ca="1">IF(COUNT(F15:K15)=0,"",COUNTIF(F15:K15,"&gt;0")+0.5*COUNTIF(F15:K15,0))</f>
        <v>3</v>
      </c>
      <c r="M14" s="27"/>
      <c r="N14" s="95">
        <v>3</v>
      </c>
    </row>
    <row r="15" spans="2:14" ht="21.75" thickBot="1" x14ac:dyDescent="0.3">
      <c r="B15" s="80"/>
      <c r="C15" s="134"/>
      <c r="D15" s="135"/>
      <c r="E15" s="136"/>
      <c r="F15" s="36">
        <f ca="1">IF(LEN(INDIRECT(ADDRESS(ROW()-1, COLUMN())))=1,"",INDIRECT(ADDRESS(20,7))-INDIRECT(ADDRESS(20,6)))</f>
        <v>-9</v>
      </c>
      <c r="G15" s="37">
        <f ca="1">IF(LEN(INDIRECT(ADDRESS(ROW()-1, COLUMN())))=1,"",INDIRECT(ADDRESS(30,7))-INDIRECT(ADDRESS(30,6)))</f>
        <v>4</v>
      </c>
      <c r="H15" s="37">
        <f ca="1">IF(LEN(INDIRECT(ADDRESS(ROW()-1, COLUMN())))=1,"",INDIRECT(ADDRESS(40,7))-INDIRECT(ADDRESS(40,6)))</f>
        <v>-11</v>
      </c>
      <c r="I15" s="37">
        <f ca="1">IF(LEN(INDIRECT(ADDRESS(ROW()-1, COLUMN())))=1,"",INDIRECT(ADDRESS(25,6))-INDIRECT(ADDRESS(25,7)))</f>
        <v>3</v>
      </c>
      <c r="J15" s="37">
        <f ca="1">IF(LEN(INDIRECT(ADDRESS(ROW()-1, COLUMN())))=1,"",INDIRECT(ADDRESS(35,6))-INDIRECT(ADDRESS(35,7)))</f>
        <v>8</v>
      </c>
      <c r="K15" s="38" t="s">
        <v>90</v>
      </c>
      <c r="L15" s="82"/>
      <c r="M15" s="37">
        <f ca="1">IF(COUNT(F15:K15)=0,"",SUM(F15:K15))</f>
        <v>-5</v>
      </c>
      <c r="N15" s="96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40" customFormat="1" ht="21.75" thickBot="1" x14ac:dyDescent="0.4">
      <c r="A19" s="39"/>
      <c r="B19" s="85" t="s">
        <v>91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3" s="40" customFormat="1" ht="21.75" thickBot="1" x14ac:dyDescent="0.4">
      <c r="A20" s="39"/>
      <c r="B20" s="68">
        <v>1</v>
      </c>
      <c r="C20" s="75" t="str">
        <f ca="1">IF(ISBLANK(INDIRECT(ADDRESS(B20*2+2,3))),"",INDIRECT(ADDRESS(B20*2+2,3)))</f>
        <v>Кирменская Елена</v>
      </c>
      <c r="D20" s="75"/>
      <c r="E20" s="76"/>
      <c r="F20" s="69">
        <v>13</v>
      </c>
      <c r="G20" s="70">
        <v>4</v>
      </c>
      <c r="H20" s="77" t="str">
        <f ca="1">IF(ISBLANK(INDIRECT(ADDRESS(K20*2+2,3))),"",INDIRECT(ADDRESS(K20*2+2,3)))</f>
        <v>Розанова Юлия</v>
      </c>
      <c r="I20" s="75"/>
      <c r="J20" s="75"/>
      <c r="K20" s="68">
        <v>6</v>
      </c>
      <c r="L20" s="44" t="s">
        <v>92</v>
      </c>
      <c r="M20" s="45">
        <v>4</v>
      </c>
    </row>
    <row r="21" spans="1:13" s="40" customFormat="1" ht="21.75" thickBot="1" x14ac:dyDescent="0.4">
      <c r="A21" s="39"/>
      <c r="B21" s="68">
        <v>2</v>
      </c>
      <c r="C21" s="75" t="str">
        <f ca="1">IF(ISBLANK(INDIRECT(ADDRESS(B21*2+2,3))),"",INDIRECT(ADDRESS(B21*2+2,3)))</f>
        <v>Привалова Ирина</v>
      </c>
      <c r="D21" s="75"/>
      <c r="E21" s="76"/>
      <c r="F21" s="69">
        <v>6</v>
      </c>
      <c r="G21" s="70">
        <v>13</v>
      </c>
      <c r="H21" s="77" t="str">
        <f ca="1">IF(ISBLANK(INDIRECT(ADDRESS(K21*2+2,3))),"",INDIRECT(ADDRESS(K21*2+2,3)))</f>
        <v>Трофимова Катерина</v>
      </c>
      <c r="I21" s="75"/>
      <c r="J21" s="75"/>
      <c r="K21" s="68">
        <v>5</v>
      </c>
      <c r="L21" s="44" t="s">
        <v>92</v>
      </c>
      <c r="M21" s="45">
        <v>5</v>
      </c>
    </row>
    <row r="22" spans="1:13" s="40" customFormat="1" ht="21.75" thickBot="1" x14ac:dyDescent="0.4">
      <c r="A22" s="39"/>
      <c r="B22" s="68">
        <v>3</v>
      </c>
      <c r="C22" s="75" t="str">
        <f ca="1">IF(ISBLANK(INDIRECT(ADDRESS(B22*2+2,3))),"",INDIRECT(ADDRESS(B22*2+2,3)))</f>
        <v>Мурашова Елена</v>
      </c>
      <c r="D22" s="75"/>
      <c r="E22" s="76"/>
      <c r="F22" s="69">
        <v>13</v>
      </c>
      <c r="G22" s="70">
        <v>9</v>
      </c>
      <c r="H22" s="77" t="str">
        <f ca="1">IF(ISBLANK(INDIRECT(ADDRESS(K22*2+2,3))),"",INDIRECT(ADDRESS(K22*2+2,3)))</f>
        <v>Шубина Ольга</v>
      </c>
      <c r="I22" s="75"/>
      <c r="J22" s="75"/>
      <c r="K22" s="68">
        <v>4</v>
      </c>
      <c r="L22" s="44" t="s">
        <v>92</v>
      </c>
      <c r="M22" s="45">
        <v>6</v>
      </c>
    </row>
    <row r="23" spans="1:13" s="40" customFormat="1" ht="21" x14ac:dyDescent="0.35">
      <c r="A23" s="39"/>
      <c r="B23" s="71"/>
      <c r="C23" s="71"/>
      <c r="D23" s="71"/>
      <c r="E23" s="71"/>
      <c r="F23" s="71"/>
      <c r="G23" s="71"/>
      <c r="H23" s="71"/>
      <c r="I23" s="71"/>
      <c r="J23" s="71"/>
      <c r="K23" s="71"/>
      <c r="M23" s="46"/>
    </row>
    <row r="24" spans="1:13" s="40" customFormat="1" ht="21.75" thickBot="1" x14ac:dyDescent="0.4">
      <c r="A24" s="39"/>
      <c r="B24" s="78" t="s">
        <v>93</v>
      </c>
      <c r="C24" s="78"/>
      <c r="D24" s="78"/>
      <c r="E24" s="78"/>
      <c r="F24" s="78"/>
      <c r="G24" s="78"/>
      <c r="H24" s="78"/>
      <c r="I24" s="78"/>
      <c r="J24" s="78"/>
      <c r="K24" s="78"/>
      <c r="M24" s="46"/>
    </row>
    <row r="25" spans="1:13" s="40" customFormat="1" ht="21.75" thickBot="1" x14ac:dyDescent="0.4">
      <c r="A25" s="39"/>
      <c r="B25" s="68">
        <v>6</v>
      </c>
      <c r="C25" s="75" t="str">
        <f ca="1">IF(ISBLANK(INDIRECT(ADDRESS(B25*2+2,3))),"",INDIRECT(ADDRESS(B25*2+2,3)))</f>
        <v>Розанова Юлия</v>
      </c>
      <c r="D25" s="75"/>
      <c r="E25" s="76"/>
      <c r="F25" s="69">
        <v>10</v>
      </c>
      <c r="G25" s="70">
        <v>7</v>
      </c>
      <c r="H25" s="77" t="str">
        <f ca="1">IF(ISBLANK(INDIRECT(ADDRESS(K25*2+2,3))),"",INDIRECT(ADDRESS(K25*2+2,3)))</f>
        <v>Шубина Ольга</v>
      </c>
      <c r="I25" s="75"/>
      <c r="J25" s="75"/>
      <c r="K25" s="68">
        <v>4</v>
      </c>
      <c r="L25" s="44" t="s">
        <v>92</v>
      </c>
      <c r="M25" s="45">
        <v>1</v>
      </c>
    </row>
    <row r="26" spans="1:13" s="40" customFormat="1" ht="21.75" thickBot="1" x14ac:dyDescent="0.4">
      <c r="A26" s="39"/>
      <c r="B26" s="68">
        <v>5</v>
      </c>
      <c r="C26" s="75" t="str">
        <f ca="1">IF(ISBLANK(INDIRECT(ADDRESS(B26*2+2,3))),"",INDIRECT(ADDRESS(B26*2+2,3)))</f>
        <v>Трофимова Катерина</v>
      </c>
      <c r="D26" s="75"/>
      <c r="E26" s="76"/>
      <c r="F26" s="69">
        <v>4</v>
      </c>
      <c r="G26" s="70">
        <v>13</v>
      </c>
      <c r="H26" s="77" t="str">
        <f ca="1">IF(ISBLANK(INDIRECT(ADDRESS(K26*2+2,3))),"",INDIRECT(ADDRESS(K26*2+2,3)))</f>
        <v>Мурашова Елена</v>
      </c>
      <c r="I26" s="75"/>
      <c r="J26" s="75"/>
      <c r="K26" s="68">
        <v>3</v>
      </c>
      <c r="L26" s="44" t="s">
        <v>92</v>
      </c>
      <c r="M26" s="45">
        <v>2</v>
      </c>
    </row>
    <row r="27" spans="1:13" s="40" customFormat="1" ht="21.75" thickBot="1" x14ac:dyDescent="0.4">
      <c r="A27" s="39"/>
      <c r="B27" s="68">
        <v>1</v>
      </c>
      <c r="C27" s="75" t="str">
        <f ca="1">IF(ISBLANK(INDIRECT(ADDRESS(B27*2+2,3))),"",INDIRECT(ADDRESS(B27*2+2,3)))</f>
        <v>Кирменская Елена</v>
      </c>
      <c r="D27" s="75"/>
      <c r="E27" s="76"/>
      <c r="F27" s="69">
        <v>12</v>
      </c>
      <c r="G27" s="70">
        <v>5</v>
      </c>
      <c r="H27" s="77" t="str">
        <f ca="1">IF(ISBLANK(INDIRECT(ADDRESS(K27*2+2,3))),"",INDIRECT(ADDRESS(K27*2+2,3)))</f>
        <v>Привалова Ирина</v>
      </c>
      <c r="I27" s="75"/>
      <c r="J27" s="75"/>
      <c r="K27" s="68">
        <v>2</v>
      </c>
      <c r="L27" s="44" t="s">
        <v>92</v>
      </c>
      <c r="M27" s="45">
        <v>3</v>
      </c>
    </row>
    <row r="28" spans="1:13" s="40" customFormat="1" ht="21" x14ac:dyDescent="0.35">
      <c r="A28" s="39"/>
      <c r="B28" s="71"/>
      <c r="C28" s="71"/>
      <c r="D28" s="71"/>
      <c r="E28" s="71"/>
      <c r="F28" s="71"/>
      <c r="G28" s="71"/>
      <c r="H28" s="71"/>
      <c r="I28" s="71"/>
      <c r="J28" s="71"/>
      <c r="K28" s="71"/>
      <c r="M28" s="46"/>
    </row>
    <row r="29" spans="1:13" s="40" customFormat="1" ht="21.75" thickBot="1" x14ac:dyDescent="0.4">
      <c r="A29" s="39"/>
      <c r="B29" s="78" t="s">
        <v>94</v>
      </c>
      <c r="C29" s="78"/>
      <c r="D29" s="78"/>
      <c r="E29" s="78"/>
      <c r="F29" s="78"/>
      <c r="G29" s="78"/>
      <c r="H29" s="78"/>
      <c r="I29" s="78"/>
      <c r="J29" s="78"/>
      <c r="K29" s="78"/>
      <c r="M29" s="46"/>
    </row>
    <row r="30" spans="1:13" s="40" customFormat="1" ht="21.75" thickBot="1" x14ac:dyDescent="0.4">
      <c r="A30" s="39"/>
      <c r="B30" s="68">
        <v>2</v>
      </c>
      <c r="C30" s="75" t="str">
        <f ca="1">IF(ISBLANK(INDIRECT(ADDRESS(B30*2+2,3))),"",INDIRECT(ADDRESS(B30*2+2,3)))</f>
        <v>Привалова Ирина</v>
      </c>
      <c r="D30" s="75"/>
      <c r="E30" s="76"/>
      <c r="F30" s="69">
        <v>9</v>
      </c>
      <c r="G30" s="70">
        <v>13</v>
      </c>
      <c r="H30" s="77" t="str">
        <f ca="1">IF(ISBLANK(INDIRECT(ADDRESS(K30*2+2,3))),"",INDIRECT(ADDRESS(K30*2+2,3)))</f>
        <v>Розанова Юлия</v>
      </c>
      <c r="I30" s="75"/>
      <c r="J30" s="75"/>
      <c r="K30" s="68">
        <v>6</v>
      </c>
      <c r="L30" s="44" t="s">
        <v>92</v>
      </c>
      <c r="M30" s="45">
        <v>6</v>
      </c>
    </row>
    <row r="31" spans="1:13" s="40" customFormat="1" ht="21.75" thickBot="1" x14ac:dyDescent="0.4">
      <c r="A31" s="39"/>
      <c r="B31" s="68">
        <v>3</v>
      </c>
      <c r="C31" s="75" t="str">
        <f ca="1">IF(ISBLANK(INDIRECT(ADDRESS(B31*2+2,3))),"",INDIRECT(ADDRESS(B31*2+2,3)))</f>
        <v>Мурашова Елена</v>
      </c>
      <c r="D31" s="75"/>
      <c r="E31" s="76"/>
      <c r="F31" s="69">
        <v>9</v>
      </c>
      <c r="G31" s="70">
        <v>12</v>
      </c>
      <c r="H31" s="77" t="str">
        <f ca="1">IF(ISBLANK(INDIRECT(ADDRESS(K31*2+2,3))),"",INDIRECT(ADDRESS(K31*2+2,3)))</f>
        <v>Кирменская Елена</v>
      </c>
      <c r="I31" s="75"/>
      <c r="J31" s="75"/>
      <c r="K31" s="68">
        <v>1</v>
      </c>
      <c r="L31" s="44" t="s">
        <v>92</v>
      </c>
      <c r="M31" s="45">
        <v>5</v>
      </c>
    </row>
    <row r="32" spans="1:13" s="40" customFormat="1" ht="21.75" thickBot="1" x14ac:dyDescent="0.4">
      <c r="A32" s="39"/>
      <c r="B32" s="68">
        <v>4</v>
      </c>
      <c r="C32" s="75" t="str">
        <f ca="1">IF(ISBLANK(INDIRECT(ADDRESS(B32*2+2,3))),"",INDIRECT(ADDRESS(B32*2+2,3)))</f>
        <v>Шубина Ольга</v>
      </c>
      <c r="D32" s="75"/>
      <c r="E32" s="76"/>
      <c r="F32" s="69">
        <v>5</v>
      </c>
      <c r="G32" s="70">
        <v>13</v>
      </c>
      <c r="H32" s="77" t="str">
        <f ca="1">IF(ISBLANK(INDIRECT(ADDRESS(K32*2+2,3))),"",INDIRECT(ADDRESS(K32*2+2,3)))</f>
        <v>Трофимова Катерина</v>
      </c>
      <c r="I32" s="75"/>
      <c r="J32" s="75"/>
      <c r="K32" s="68">
        <v>5</v>
      </c>
      <c r="L32" s="44" t="s">
        <v>92</v>
      </c>
      <c r="M32" s="45">
        <v>4</v>
      </c>
    </row>
    <row r="33" spans="1:13" s="40" customFormat="1" ht="21" x14ac:dyDescent="0.35">
      <c r="A33" s="39"/>
      <c r="B33" s="71"/>
      <c r="C33" s="71"/>
      <c r="D33" s="71"/>
      <c r="E33" s="71"/>
      <c r="F33" s="71"/>
      <c r="G33" s="71"/>
      <c r="H33" s="71"/>
      <c r="I33" s="71"/>
      <c r="J33" s="71"/>
      <c r="K33" s="71"/>
      <c r="M33" s="46"/>
    </row>
    <row r="34" spans="1:13" s="40" customFormat="1" ht="21.75" thickBot="1" x14ac:dyDescent="0.4">
      <c r="A34" s="39"/>
      <c r="B34" s="78" t="s">
        <v>95</v>
      </c>
      <c r="C34" s="78"/>
      <c r="D34" s="78"/>
      <c r="E34" s="78"/>
      <c r="F34" s="78"/>
      <c r="G34" s="78"/>
      <c r="H34" s="78"/>
      <c r="I34" s="78"/>
      <c r="J34" s="78"/>
      <c r="K34" s="78"/>
      <c r="M34" s="46"/>
    </row>
    <row r="35" spans="1:13" s="40" customFormat="1" ht="21.75" thickBot="1" x14ac:dyDescent="0.4">
      <c r="A35" s="39"/>
      <c r="B35" s="68">
        <v>6</v>
      </c>
      <c r="C35" s="75" t="str">
        <f ca="1">IF(ISBLANK(INDIRECT(ADDRESS(B35*2+2,3))),"",INDIRECT(ADDRESS(B35*2+2,3)))</f>
        <v>Розанова Юлия</v>
      </c>
      <c r="D35" s="75"/>
      <c r="E35" s="76"/>
      <c r="F35" s="69">
        <v>13</v>
      </c>
      <c r="G35" s="70">
        <v>5</v>
      </c>
      <c r="H35" s="77" t="str">
        <f ca="1">IF(ISBLANK(INDIRECT(ADDRESS(K35*2+2,3))),"",INDIRECT(ADDRESS(K35*2+2,3)))</f>
        <v>Трофимова Катерина</v>
      </c>
      <c r="I35" s="75"/>
      <c r="J35" s="75"/>
      <c r="K35" s="68">
        <v>5</v>
      </c>
      <c r="L35" s="44" t="s">
        <v>92</v>
      </c>
      <c r="M35" s="45">
        <v>3</v>
      </c>
    </row>
    <row r="36" spans="1:13" s="40" customFormat="1" ht="21.75" thickBot="1" x14ac:dyDescent="0.4">
      <c r="A36" s="39"/>
      <c r="B36" s="68">
        <v>1</v>
      </c>
      <c r="C36" s="75" t="str">
        <f ca="1">IF(ISBLANK(INDIRECT(ADDRESS(B36*2+2,3))),"",INDIRECT(ADDRESS(B36*2+2,3)))</f>
        <v>Кирменская Елена</v>
      </c>
      <c r="D36" s="75"/>
      <c r="E36" s="76"/>
      <c r="F36" s="69">
        <v>11</v>
      </c>
      <c r="G36" s="70">
        <v>10</v>
      </c>
      <c r="H36" s="77" t="str">
        <f ca="1">IF(ISBLANK(INDIRECT(ADDRESS(K36*2+2,3))),"",INDIRECT(ADDRESS(K36*2+2,3)))</f>
        <v>Шубина Ольга</v>
      </c>
      <c r="I36" s="75"/>
      <c r="J36" s="75"/>
      <c r="K36" s="68">
        <v>4</v>
      </c>
      <c r="L36" s="44" t="s">
        <v>92</v>
      </c>
      <c r="M36" s="45">
        <v>2</v>
      </c>
    </row>
    <row r="37" spans="1:13" s="40" customFormat="1" ht="21.75" thickBot="1" x14ac:dyDescent="0.4">
      <c r="A37" s="39"/>
      <c r="B37" s="68">
        <v>2</v>
      </c>
      <c r="C37" s="75" t="str">
        <f ca="1">IF(ISBLANK(INDIRECT(ADDRESS(B37*2+2,3))),"",INDIRECT(ADDRESS(B37*2+2,3)))</f>
        <v>Привалова Ирина</v>
      </c>
      <c r="D37" s="75"/>
      <c r="E37" s="76"/>
      <c r="F37" s="69">
        <v>13</v>
      </c>
      <c r="G37" s="70">
        <v>7</v>
      </c>
      <c r="H37" s="77" t="str">
        <f ca="1">IF(ISBLANK(INDIRECT(ADDRESS(K37*2+2,3))),"",INDIRECT(ADDRESS(K37*2+2,3)))</f>
        <v>Мурашова Елена</v>
      </c>
      <c r="I37" s="75"/>
      <c r="J37" s="75"/>
      <c r="K37" s="68">
        <v>3</v>
      </c>
      <c r="L37" s="44" t="s">
        <v>92</v>
      </c>
      <c r="M37" s="45">
        <v>1</v>
      </c>
    </row>
    <row r="38" spans="1:13" s="40" customFormat="1" ht="21" x14ac:dyDescent="0.35">
      <c r="A38" s="39"/>
      <c r="B38" s="71"/>
      <c r="C38" s="71"/>
      <c r="D38" s="71"/>
      <c r="E38" s="71"/>
      <c r="F38" s="71"/>
      <c r="G38" s="71"/>
      <c r="H38" s="71"/>
      <c r="I38" s="71"/>
      <c r="J38" s="71"/>
      <c r="K38" s="71"/>
      <c r="M38" s="46"/>
    </row>
    <row r="39" spans="1:13" s="40" customFormat="1" ht="21.75" thickBot="1" x14ac:dyDescent="0.4">
      <c r="A39" s="39"/>
      <c r="B39" s="78" t="s">
        <v>96</v>
      </c>
      <c r="C39" s="78"/>
      <c r="D39" s="78"/>
      <c r="E39" s="78"/>
      <c r="F39" s="78"/>
      <c r="G39" s="78"/>
      <c r="H39" s="78"/>
      <c r="I39" s="78"/>
      <c r="J39" s="78"/>
      <c r="K39" s="78"/>
      <c r="M39" s="46"/>
    </row>
    <row r="40" spans="1:13" s="40" customFormat="1" ht="21.75" thickBot="1" x14ac:dyDescent="0.4">
      <c r="A40" s="39"/>
      <c r="B40" s="68">
        <v>3</v>
      </c>
      <c r="C40" s="75" t="str">
        <f ca="1">IF(ISBLANK(INDIRECT(ADDRESS(B40*2+2,3))),"",INDIRECT(ADDRESS(B40*2+2,3)))</f>
        <v>Мурашова Елена</v>
      </c>
      <c r="D40" s="75"/>
      <c r="E40" s="76"/>
      <c r="F40" s="69">
        <v>13</v>
      </c>
      <c r="G40" s="70">
        <v>2</v>
      </c>
      <c r="H40" s="77" t="str">
        <f ca="1">IF(ISBLANK(INDIRECT(ADDRESS(K40*2+2,3))),"",INDIRECT(ADDRESS(K40*2+2,3)))</f>
        <v>Розанова Юлия</v>
      </c>
      <c r="I40" s="75"/>
      <c r="J40" s="75"/>
      <c r="K40" s="68">
        <v>6</v>
      </c>
      <c r="L40" s="44" t="s">
        <v>92</v>
      </c>
      <c r="M40" s="45">
        <v>4</v>
      </c>
    </row>
    <row r="41" spans="1:13" s="40" customFormat="1" ht="21.75" thickBot="1" x14ac:dyDescent="0.4">
      <c r="A41" s="39"/>
      <c r="B41" s="68">
        <v>4</v>
      </c>
      <c r="C41" s="75" t="str">
        <f ca="1">IF(ISBLANK(INDIRECT(ADDRESS(B41*2+2,3))),"",INDIRECT(ADDRESS(B41*2+2,3)))</f>
        <v>Шубина Ольга</v>
      </c>
      <c r="D41" s="75"/>
      <c r="E41" s="76"/>
      <c r="F41" s="69">
        <v>9</v>
      </c>
      <c r="G41" s="70">
        <v>8</v>
      </c>
      <c r="H41" s="77" t="str">
        <f ca="1">IF(ISBLANK(INDIRECT(ADDRESS(K41*2+2,3))),"",INDIRECT(ADDRESS(K41*2+2,3)))</f>
        <v>Привалова Ирина</v>
      </c>
      <c r="I41" s="75"/>
      <c r="J41" s="75"/>
      <c r="K41" s="68">
        <v>2</v>
      </c>
      <c r="L41" s="44" t="s">
        <v>92</v>
      </c>
      <c r="M41" s="45">
        <v>5</v>
      </c>
    </row>
    <row r="42" spans="1:13" s="40" customFormat="1" ht="21.75" thickBot="1" x14ac:dyDescent="0.4">
      <c r="A42" s="39"/>
      <c r="B42" s="68">
        <v>5</v>
      </c>
      <c r="C42" s="75" t="str">
        <f ca="1">IF(ISBLANK(INDIRECT(ADDRESS(B42*2+2,3))),"",INDIRECT(ADDRESS(B42*2+2,3)))</f>
        <v>Трофимова Катерина</v>
      </c>
      <c r="D42" s="75"/>
      <c r="E42" s="76"/>
      <c r="F42" s="69">
        <v>12</v>
      </c>
      <c r="G42" s="70">
        <v>11</v>
      </c>
      <c r="H42" s="77" t="str">
        <f ca="1">IF(ISBLANK(INDIRECT(ADDRESS(K42*2+2,3))),"",INDIRECT(ADDRESS(K42*2+2,3)))</f>
        <v>Кирменская Елена</v>
      </c>
      <c r="I42" s="75"/>
      <c r="J42" s="75"/>
      <c r="K42" s="68">
        <v>1</v>
      </c>
      <c r="L42" s="44" t="s">
        <v>92</v>
      </c>
      <c r="M42" s="45">
        <v>6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M5" sqref="M5"/>
    </sheetView>
  </sheetViews>
  <sheetFormatPr defaultRowHeight="15" x14ac:dyDescent="0.25"/>
  <cols>
    <col min="1" max="1" width="4" style="16" customWidth="1"/>
    <col min="2" max="12" width="10.28515625" customWidth="1"/>
    <col min="13" max="13" width="10.28515625" style="47" customWidth="1"/>
    <col min="14" max="15" width="10.28515625" customWidth="1"/>
  </cols>
  <sheetData>
    <row r="1" spans="2:14" ht="31.5" x14ac:dyDescent="0.25">
      <c r="B1" s="89" t="s">
        <v>104</v>
      </c>
      <c r="C1" s="89"/>
      <c r="D1" s="89"/>
      <c r="E1" s="89"/>
      <c r="F1" s="89"/>
      <c r="G1" s="89"/>
      <c r="H1" s="89"/>
      <c r="I1" s="89"/>
      <c r="J1" s="89"/>
      <c r="K1" s="89"/>
      <c r="M1" t="s">
        <v>98</v>
      </c>
      <c r="N1" s="48">
        <v>46054</v>
      </c>
    </row>
    <row r="2" spans="2:14" ht="15.75" thickBot="1" x14ac:dyDescent="0.3">
      <c r="M2"/>
      <c r="N2" t="s">
        <v>99</v>
      </c>
    </row>
    <row r="3" spans="2:14" ht="15.75" thickBot="1" x14ac:dyDescent="0.3">
      <c r="B3" s="17"/>
      <c r="C3" s="90" t="s">
        <v>86</v>
      </c>
      <c r="D3" s="91"/>
      <c r="E3" s="92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9">
        <v>6</v>
      </c>
      <c r="L3" s="20" t="s">
        <v>87</v>
      </c>
      <c r="M3" s="18" t="s">
        <v>88</v>
      </c>
      <c r="N3" s="21" t="s">
        <v>89</v>
      </c>
    </row>
    <row r="4" spans="2:14" ht="21" x14ac:dyDescent="0.25">
      <c r="B4" s="93">
        <v>1</v>
      </c>
      <c r="C4" s="111" t="s">
        <v>25</v>
      </c>
      <c r="D4" s="112"/>
      <c r="E4" s="113"/>
      <c r="F4" s="22" t="s">
        <v>90</v>
      </c>
      <c r="G4" s="23" t="str">
        <f ca="1">INDIRECT(ADDRESS(27,6))&amp;":"&amp;INDIRECT(ADDRESS(27,7))</f>
        <v>12:11</v>
      </c>
      <c r="H4" s="23" t="str">
        <f ca="1">INDIRECT(ADDRESS(31,7))&amp;":"&amp;INDIRECT(ADDRESS(31,6))</f>
        <v>13:6</v>
      </c>
      <c r="I4" s="23" t="str">
        <f ca="1">INDIRECT(ADDRESS(36,6))&amp;":"&amp;INDIRECT(ADDRESS(36,7))</f>
        <v>13:9</v>
      </c>
      <c r="J4" s="23" t="str">
        <f ca="1">INDIRECT(ADDRESS(42,7))&amp;":"&amp;INDIRECT(ADDRESS(42,6))</f>
        <v>13:6</v>
      </c>
      <c r="K4" s="24" t="str">
        <f ca="1">INDIRECT(ADDRESS(20,6))&amp;":"&amp;INDIRECT(ADDRESS(20,7))</f>
        <v>2:13</v>
      </c>
      <c r="L4" s="94">
        <f ca="1">IF(COUNT(F5:K5)=0,"",COUNTIF(F5:K5,"&gt;0")+0.5*COUNTIF(F5:K5,0))</f>
        <v>4</v>
      </c>
      <c r="M4" s="25"/>
      <c r="N4" s="98">
        <v>1</v>
      </c>
    </row>
    <row r="5" spans="2:14" ht="21" x14ac:dyDescent="0.25">
      <c r="B5" s="86"/>
      <c r="C5" s="108"/>
      <c r="D5" s="109"/>
      <c r="E5" s="110"/>
      <c r="F5" s="26" t="s">
        <v>90</v>
      </c>
      <c r="G5" s="27">
        <f ca="1">IF(LEN(INDIRECT(ADDRESS(ROW()-1, COLUMN())))=1,"",INDIRECT(ADDRESS(27,6))-INDIRECT(ADDRESS(27,7)))</f>
        <v>1</v>
      </c>
      <c r="H5" s="27">
        <f ca="1">IF(LEN(INDIRECT(ADDRESS(ROW()-1, COLUMN())))=1,"",INDIRECT(ADDRESS(31,7))-INDIRECT(ADDRESS(31,6)))</f>
        <v>7</v>
      </c>
      <c r="I5" s="27">
        <f ca="1">IF(LEN(INDIRECT(ADDRESS(ROW()-1, COLUMN())))=1,"",INDIRECT(ADDRESS(36,6))-INDIRECT(ADDRESS(36,7)))</f>
        <v>4</v>
      </c>
      <c r="J5" s="27">
        <f ca="1">IF(LEN(INDIRECT(ADDRESS(ROW()-1, COLUMN())))=1,"",INDIRECT(ADDRESS(42,7))-INDIRECT(ADDRESS(42,6)))</f>
        <v>7</v>
      </c>
      <c r="K5" s="28">
        <f ca="1">IF(LEN(INDIRECT(ADDRESS(ROW()-1, COLUMN())))=1,"",INDIRECT(ADDRESS(20,6))-INDIRECT(ADDRESS(20,7)))</f>
        <v>-11</v>
      </c>
      <c r="L5" s="81"/>
      <c r="M5" s="72">
        <f ca="1">IF(COUNT(F5:K5)=0,"",SUM(F5:K5))</f>
        <v>8</v>
      </c>
      <c r="N5" s="97"/>
    </row>
    <row r="6" spans="2:14" ht="21" x14ac:dyDescent="0.25">
      <c r="B6" s="79">
        <v>2</v>
      </c>
      <c r="C6" s="102" t="s">
        <v>45</v>
      </c>
      <c r="D6" s="103"/>
      <c r="E6" s="104"/>
      <c r="F6" s="29" t="str">
        <f ca="1">INDIRECT(ADDRESS(27,7))&amp;":"&amp;INDIRECT(ADDRESS(27,6))</f>
        <v>11:12</v>
      </c>
      <c r="G6" s="30" t="s">
        <v>90</v>
      </c>
      <c r="H6" s="31" t="str">
        <f ca="1">INDIRECT(ADDRESS(37,6))&amp;":"&amp;INDIRECT(ADDRESS(37,7))</f>
        <v>5:13</v>
      </c>
      <c r="I6" s="31" t="str">
        <f ca="1">INDIRECT(ADDRESS(41,7))&amp;":"&amp;INDIRECT(ADDRESS(41,6))</f>
        <v>8:13</v>
      </c>
      <c r="J6" s="31" t="str">
        <f ca="1">INDIRECT(ADDRESS(21,6))&amp;":"&amp;INDIRECT(ADDRESS(21,7))</f>
        <v>13:9</v>
      </c>
      <c r="K6" s="32" t="str">
        <f ca="1">INDIRECT(ADDRESS(30,6))&amp;":"&amp;INDIRECT(ADDRESS(30,7))</f>
        <v>12:13</v>
      </c>
      <c r="L6" s="81">
        <f ca="1">IF(COUNT(F7:K7)=0,"",COUNTIF(F7:K7,"&gt;0")+0.5*COUNTIF(F7:K7,0))</f>
        <v>1</v>
      </c>
      <c r="M6" s="27"/>
      <c r="N6" s="95">
        <v>6</v>
      </c>
    </row>
    <row r="7" spans="2:14" ht="21" x14ac:dyDescent="0.25">
      <c r="B7" s="86"/>
      <c r="C7" s="102"/>
      <c r="D7" s="103"/>
      <c r="E7" s="104"/>
      <c r="F7" s="33">
        <f ca="1">IF(LEN(INDIRECT(ADDRESS(ROW()-1, COLUMN())))=1,"",INDIRECT(ADDRESS(27,7))-INDIRECT(ADDRESS(27,6)))</f>
        <v>-1</v>
      </c>
      <c r="G7" s="34" t="s">
        <v>90</v>
      </c>
      <c r="H7" s="27">
        <f ca="1">IF(LEN(INDIRECT(ADDRESS(ROW()-1, COLUMN())))=1,"",INDIRECT(ADDRESS(37,6))-INDIRECT(ADDRESS(37,7)))</f>
        <v>-8</v>
      </c>
      <c r="I7" s="27">
        <f ca="1">IF(LEN(INDIRECT(ADDRESS(ROW()-1, COLUMN())))=1,"",INDIRECT(ADDRESS(41,7))-INDIRECT(ADDRESS(41,6)))</f>
        <v>-5</v>
      </c>
      <c r="J7" s="27">
        <f ca="1">IF(LEN(INDIRECT(ADDRESS(ROW()-1, COLUMN())))=1,"",INDIRECT(ADDRESS(21,6))-INDIRECT(ADDRESS(21,7)))</f>
        <v>4</v>
      </c>
      <c r="K7" s="28">
        <f ca="1">IF(LEN(INDIRECT(ADDRESS(ROW()-1, COLUMN())))=1,"",INDIRECT(ADDRESS(30,6))-INDIRECT(ADDRESS(30,7)))</f>
        <v>-1</v>
      </c>
      <c r="L7" s="81"/>
      <c r="M7" s="27">
        <f ca="1">IF(COUNT(F7:K7)=0,"",SUM(F7:K7))</f>
        <v>-11</v>
      </c>
      <c r="N7" s="97"/>
    </row>
    <row r="8" spans="2:14" ht="21" x14ac:dyDescent="0.25">
      <c r="B8" s="79">
        <v>3</v>
      </c>
      <c r="C8" s="108" t="s">
        <v>7</v>
      </c>
      <c r="D8" s="109"/>
      <c r="E8" s="110"/>
      <c r="F8" s="29" t="str">
        <f ca="1">INDIRECT(ADDRESS(31,6))&amp;":"&amp;INDIRECT(ADDRESS(31,7))</f>
        <v>6:13</v>
      </c>
      <c r="G8" s="31" t="str">
        <f ca="1">INDIRECT(ADDRESS(37,7))&amp;":"&amp;INDIRECT(ADDRESS(37,6))</f>
        <v>13:5</v>
      </c>
      <c r="H8" s="30" t="s">
        <v>90</v>
      </c>
      <c r="I8" s="31" t="str">
        <f ca="1">INDIRECT(ADDRESS(22,6))&amp;":"&amp;INDIRECT(ADDRESS(22,7))</f>
        <v>13:11</v>
      </c>
      <c r="J8" s="31" t="str">
        <f ca="1">INDIRECT(ADDRESS(26,7))&amp;":"&amp;INDIRECT(ADDRESS(26,6))</f>
        <v>13:6</v>
      </c>
      <c r="K8" s="32" t="str">
        <f ca="1">INDIRECT(ADDRESS(40,6))&amp;":"&amp;INDIRECT(ADDRESS(40,7))</f>
        <v>13:3</v>
      </c>
      <c r="L8" s="81">
        <f ca="1">IF(COUNT(F9:K9)=0,"",COUNTIF(F9:K9,"&gt;0")+0.5*COUNTIF(F9:K9,0))</f>
        <v>4</v>
      </c>
      <c r="M8" s="27"/>
      <c r="N8" s="95">
        <v>2</v>
      </c>
    </row>
    <row r="9" spans="2:14" ht="21" x14ac:dyDescent="0.25">
      <c r="B9" s="86"/>
      <c r="C9" s="108"/>
      <c r="D9" s="109"/>
      <c r="E9" s="110"/>
      <c r="F9" s="33">
        <f ca="1">IF(LEN(INDIRECT(ADDRESS(ROW()-1, COLUMN())))=1,"",INDIRECT(ADDRESS(31,6))-INDIRECT(ADDRESS(31,7)))</f>
        <v>-7</v>
      </c>
      <c r="G9" s="27">
        <f ca="1">IF(LEN(INDIRECT(ADDRESS(ROW()-1, COLUMN())))=1,"",INDIRECT(ADDRESS(37,7))-INDIRECT(ADDRESS(37,6)))</f>
        <v>8</v>
      </c>
      <c r="H9" s="34" t="s">
        <v>90</v>
      </c>
      <c r="I9" s="27">
        <f ca="1">IF(LEN(INDIRECT(ADDRESS(ROW()-1, COLUMN())))=1,"",INDIRECT(ADDRESS(22,6))-INDIRECT(ADDRESS(22,7)))</f>
        <v>2</v>
      </c>
      <c r="J9" s="27">
        <f ca="1">IF(LEN(INDIRECT(ADDRESS(ROW()-1, COLUMN())))=1,"",INDIRECT(ADDRESS(26,7))-INDIRECT(ADDRESS(26,6)))</f>
        <v>7</v>
      </c>
      <c r="K9" s="28">
        <f ca="1">IF(LEN(INDIRECT(ADDRESS(ROW()-1, COLUMN())))=1,"",INDIRECT(ADDRESS(40,6))-INDIRECT(ADDRESS(40,7)))</f>
        <v>10</v>
      </c>
      <c r="L9" s="81"/>
      <c r="M9" s="27">
        <f ca="1">IF(COUNT(F9:K9)=0,"",SUM(F9:K9))</f>
        <v>20</v>
      </c>
      <c r="N9" s="97"/>
    </row>
    <row r="10" spans="2:14" ht="21" x14ac:dyDescent="0.25">
      <c r="B10" s="79">
        <v>4</v>
      </c>
      <c r="C10" s="102" t="s">
        <v>73</v>
      </c>
      <c r="D10" s="103"/>
      <c r="E10" s="104"/>
      <c r="F10" s="29" t="str">
        <f ca="1">INDIRECT(ADDRESS(36,7))&amp;":"&amp;INDIRECT(ADDRESS(36,6))</f>
        <v>9:13</v>
      </c>
      <c r="G10" s="31" t="str">
        <f ca="1">INDIRECT(ADDRESS(41,6))&amp;":"&amp;INDIRECT(ADDRESS(41,7))</f>
        <v>13:8</v>
      </c>
      <c r="H10" s="31" t="str">
        <f ca="1">INDIRECT(ADDRESS(22,7))&amp;":"&amp;INDIRECT(ADDRESS(22,6))</f>
        <v>11:13</v>
      </c>
      <c r="I10" s="30" t="s">
        <v>90</v>
      </c>
      <c r="J10" s="31" t="str">
        <f ca="1">INDIRECT(ADDRESS(32,6))&amp;":"&amp;INDIRECT(ADDRESS(32,7))</f>
        <v>11:12</v>
      </c>
      <c r="K10" s="32" t="str">
        <f ca="1">INDIRECT(ADDRESS(25,7))&amp;":"&amp;INDIRECT(ADDRESS(25,6))</f>
        <v>13:3</v>
      </c>
      <c r="L10" s="81">
        <f ca="1">IF(COUNT(F11:K11)=0,"",COUNTIF(F11:K11,"&gt;0")+0.5*COUNTIF(F11:K11,0))</f>
        <v>2</v>
      </c>
      <c r="M10" s="27"/>
      <c r="N10" s="95">
        <v>4</v>
      </c>
    </row>
    <row r="11" spans="2:14" ht="21" x14ac:dyDescent="0.25">
      <c r="B11" s="86"/>
      <c r="C11" s="102"/>
      <c r="D11" s="103"/>
      <c r="E11" s="104"/>
      <c r="F11" s="33">
        <f ca="1">IF(LEN(INDIRECT(ADDRESS(ROW()-1, COLUMN())))=1,"",INDIRECT(ADDRESS(36,7))-INDIRECT(ADDRESS(36,6)))</f>
        <v>-4</v>
      </c>
      <c r="G11" s="27">
        <f ca="1">IF(LEN(INDIRECT(ADDRESS(ROW()-1, COLUMN())))=1,"",INDIRECT(ADDRESS(41,6))-INDIRECT(ADDRESS(41,7)))</f>
        <v>5</v>
      </c>
      <c r="H11" s="27">
        <f ca="1">IF(LEN(INDIRECT(ADDRESS(ROW()-1, COLUMN())))=1,"",INDIRECT(ADDRESS(22,7))-INDIRECT(ADDRESS(22,6)))</f>
        <v>-2</v>
      </c>
      <c r="I11" s="34" t="s">
        <v>90</v>
      </c>
      <c r="J11" s="27">
        <f ca="1">IF(LEN(INDIRECT(ADDRESS(ROW()-1, COLUMN())))=1,"",INDIRECT(ADDRESS(32,6))-INDIRECT(ADDRESS(32,7)))</f>
        <v>-1</v>
      </c>
      <c r="K11" s="28">
        <f ca="1">IF(LEN(INDIRECT(ADDRESS(ROW()-1, COLUMN())))=1,"",INDIRECT(ADDRESS(25,7))-INDIRECT(ADDRESS(25,6)))</f>
        <v>10</v>
      </c>
      <c r="L11" s="81"/>
      <c r="M11" s="27">
        <f ca="1">IF(COUNT(F11:K11)=0,"",SUM(F11:K11))</f>
        <v>8</v>
      </c>
      <c r="N11" s="97"/>
    </row>
    <row r="12" spans="2:14" ht="21" x14ac:dyDescent="0.25">
      <c r="B12" s="79">
        <v>5</v>
      </c>
      <c r="C12" s="102" t="s">
        <v>43</v>
      </c>
      <c r="D12" s="103"/>
      <c r="E12" s="104"/>
      <c r="F12" s="29" t="str">
        <f ca="1">INDIRECT(ADDRESS(42,6))&amp;":"&amp;INDIRECT(ADDRESS(42,7))</f>
        <v>6:13</v>
      </c>
      <c r="G12" s="31" t="str">
        <f ca="1">INDIRECT(ADDRESS(21,7))&amp;":"&amp;INDIRECT(ADDRESS(21,6))</f>
        <v>9:13</v>
      </c>
      <c r="H12" s="31" t="str">
        <f ca="1">INDIRECT(ADDRESS(26,6))&amp;":"&amp;INDIRECT(ADDRESS(26,7))</f>
        <v>6:13</v>
      </c>
      <c r="I12" s="31" t="str">
        <f ca="1">INDIRECT(ADDRESS(32,7))&amp;":"&amp;INDIRECT(ADDRESS(32,6))</f>
        <v>12:11</v>
      </c>
      <c r="J12" s="30" t="s">
        <v>90</v>
      </c>
      <c r="K12" s="32" t="str">
        <f ca="1">INDIRECT(ADDRESS(35,7))&amp;":"&amp;INDIRECT(ADDRESS(35,6))</f>
        <v>13:10</v>
      </c>
      <c r="L12" s="81">
        <f ca="1">IF(COUNT(F13:K13)=0,"",COUNTIF(F13:K13,"&gt;0")+0.5*COUNTIF(F13:K13,0))</f>
        <v>2</v>
      </c>
      <c r="M12" s="27"/>
      <c r="N12" s="95">
        <v>3</v>
      </c>
    </row>
    <row r="13" spans="2:14" ht="21" x14ac:dyDescent="0.25">
      <c r="B13" s="86"/>
      <c r="C13" s="102"/>
      <c r="D13" s="103"/>
      <c r="E13" s="104"/>
      <c r="F13" s="33">
        <f ca="1">IF(LEN(INDIRECT(ADDRESS(ROW()-1, COLUMN())))=1,"",INDIRECT(ADDRESS(42,6))-INDIRECT(ADDRESS(42,7)))</f>
        <v>-7</v>
      </c>
      <c r="G13" s="27">
        <f ca="1">IF(LEN(INDIRECT(ADDRESS(ROW()-1, COLUMN())))=1,"",INDIRECT(ADDRESS(21,7))-INDIRECT(ADDRESS(21,6)))</f>
        <v>-4</v>
      </c>
      <c r="H13" s="27">
        <f ca="1">IF(LEN(INDIRECT(ADDRESS(ROW()-1, COLUMN())))=1,"",INDIRECT(ADDRESS(26,6))-INDIRECT(ADDRESS(26,7)))</f>
        <v>-7</v>
      </c>
      <c r="I13" s="27">
        <f ca="1">IF(LEN(INDIRECT(ADDRESS(ROW()-1, COLUMN())))=1,"",INDIRECT(ADDRESS(32,7))-INDIRECT(ADDRESS(32,6)))</f>
        <v>1</v>
      </c>
      <c r="J13" s="34" t="s">
        <v>90</v>
      </c>
      <c r="K13" s="28">
        <f ca="1">IF(LEN(INDIRECT(ADDRESS(ROW()-1, COLUMN())))=1,"",INDIRECT(ADDRESS(35,7))-INDIRECT(ADDRESS(35,6)))</f>
        <v>3</v>
      </c>
      <c r="L13" s="81"/>
      <c r="M13" s="27">
        <f ca="1">IF(COUNT(F13:K13)=0,"",SUM(F13:K13))</f>
        <v>-14</v>
      </c>
      <c r="N13" s="97"/>
    </row>
    <row r="14" spans="2:14" ht="21" x14ac:dyDescent="0.25">
      <c r="B14" s="79">
        <v>6</v>
      </c>
      <c r="C14" s="102" t="s">
        <v>59</v>
      </c>
      <c r="D14" s="103"/>
      <c r="E14" s="104"/>
      <c r="F14" s="29" t="str">
        <f ca="1">INDIRECT(ADDRESS(20,7))&amp;":"&amp;INDIRECT(ADDRESS(20,6))</f>
        <v>13:2</v>
      </c>
      <c r="G14" s="31" t="str">
        <f ca="1">INDIRECT(ADDRESS(30,7))&amp;":"&amp;INDIRECT(ADDRESS(30,6))</f>
        <v>13:12</v>
      </c>
      <c r="H14" s="31" t="str">
        <f ca="1">INDIRECT(ADDRESS(40,7))&amp;":"&amp;INDIRECT(ADDRESS(40,6))</f>
        <v>3:13</v>
      </c>
      <c r="I14" s="31" t="str">
        <f ca="1">INDIRECT(ADDRESS(25,6))&amp;":"&amp;INDIRECT(ADDRESS(25,7))</f>
        <v>3:13</v>
      </c>
      <c r="J14" s="31" t="str">
        <f ca="1">INDIRECT(ADDRESS(35,6))&amp;":"&amp;INDIRECT(ADDRESS(35,7))</f>
        <v>10:13</v>
      </c>
      <c r="K14" s="35" t="s">
        <v>90</v>
      </c>
      <c r="L14" s="81">
        <f ca="1">IF(COUNT(F15:K15)=0,"",COUNTIF(F15:K15,"&gt;0")+0.5*COUNTIF(F15:K15,0))</f>
        <v>2</v>
      </c>
      <c r="M14" s="27"/>
      <c r="N14" s="95">
        <v>5</v>
      </c>
    </row>
    <row r="15" spans="2:14" ht="21.75" thickBot="1" x14ac:dyDescent="0.3">
      <c r="B15" s="80"/>
      <c r="C15" s="105"/>
      <c r="D15" s="106"/>
      <c r="E15" s="107"/>
      <c r="F15" s="36">
        <f ca="1">IF(LEN(INDIRECT(ADDRESS(ROW()-1, COLUMN())))=1,"",INDIRECT(ADDRESS(20,7))-INDIRECT(ADDRESS(20,6)))</f>
        <v>11</v>
      </c>
      <c r="G15" s="37">
        <f ca="1">IF(LEN(INDIRECT(ADDRESS(ROW()-1, COLUMN())))=1,"",INDIRECT(ADDRESS(30,7))-INDIRECT(ADDRESS(30,6)))</f>
        <v>1</v>
      </c>
      <c r="H15" s="37">
        <f ca="1">IF(LEN(INDIRECT(ADDRESS(ROW()-1, COLUMN())))=1,"",INDIRECT(ADDRESS(40,7))-INDIRECT(ADDRESS(40,6)))</f>
        <v>-10</v>
      </c>
      <c r="I15" s="37">
        <f ca="1">IF(LEN(INDIRECT(ADDRESS(ROW()-1, COLUMN())))=1,"",INDIRECT(ADDRESS(25,6))-INDIRECT(ADDRESS(25,7)))</f>
        <v>-10</v>
      </c>
      <c r="J15" s="37">
        <f ca="1">IF(LEN(INDIRECT(ADDRESS(ROW()-1, COLUMN())))=1,"",INDIRECT(ADDRESS(35,6))-INDIRECT(ADDRESS(35,7)))</f>
        <v>-3</v>
      </c>
      <c r="K15" s="38" t="s">
        <v>90</v>
      </c>
      <c r="L15" s="82"/>
      <c r="M15" s="37">
        <f ca="1">IF(COUNT(F15:K15)=0,"",SUM(F15:K15))</f>
        <v>-11</v>
      </c>
      <c r="N15" s="96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40" customFormat="1" ht="21.75" thickBot="1" x14ac:dyDescent="0.4">
      <c r="A19" s="39"/>
      <c r="B19" s="85" t="s">
        <v>91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3" s="40" customFormat="1" ht="21.75" thickBot="1" x14ac:dyDescent="0.4">
      <c r="A20" s="39"/>
      <c r="B20" s="41">
        <v>1</v>
      </c>
      <c r="C20" s="99" t="str">
        <f ca="1">IF(ISBLANK(INDIRECT(ADDRESS(B20*2+2,3))),"",INDIRECT(ADDRESS(B20*2+2,3)))</f>
        <v>Головко Татьяна</v>
      </c>
      <c r="D20" s="99"/>
      <c r="E20" s="100"/>
      <c r="F20" s="42">
        <v>2</v>
      </c>
      <c r="G20" s="43">
        <v>13</v>
      </c>
      <c r="H20" s="101" t="str">
        <f ca="1">IF(ISBLANK(INDIRECT(ADDRESS(K20*2+2,3))),"",INDIRECT(ADDRESS(K20*2+2,3)))</f>
        <v>Мишарина Светлана</v>
      </c>
      <c r="I20" s="99"/>
      <c r="J20" s="99"/>
      <c r="K20" s="41">
        <v>6</v>
      </c>
      <c r="L20" s="44" t="s">
        <v>92</v>
      </c>
      <c r="M20" s="45">
        <v>1</v>
      </c>
    </row>
    <row r="21" spans="1:13" s="40" customFormat="1" ht="21.75" thickBot="1" x14ac:dyDescent="0.4">
      <c r="A21" s="39"/>
      <c r="B21" s="41">
        <v>2</v>
      </c>
      <c r="C21" s="99" t="str">
        <f ca="1">IF(ISBLANK(INDIRECT(ADDRESS(B21*2+2,3))),"",INDIRECT(ADDRESS(B21*2+2,3)))</f>
        <v>Елсакова Алена</v>
      </c>
      <c r="D21" s="99"/>
      <c r="E21" s="100"/>
      <c r="F21" s="42">
        <v>13</v>
      </c>
      <c r="G21" s="43">
        <v>9</v>
      </c>
      <c r="H21" s="101" t="str">
        <f ca="1">IF(ISBLANK(INDIRECT(ADDRESS(K21*2+2,3))),"",INDIRECT(ADDRESS(K21*2+2,3)))</f>
        <v>Таратина Елена</v>
      </c>
      <c r="I21" s="99"/>
      <c r="J21" s="99"/>
      <c r="K21" s="41">
        <v>5</v>
      </c>
      <c r="L21" s="44" t="s">
        <v>92</v>
      </c>
      <c r="M21" s="45">
        <v>2</v>
      </c>
    </row>
    <row r="22" spans="1:13" s="40" customFormat="1" ht="21.75" thickBot="1" x14ac:dyDescent="0.4">
      <c r="A22" s="39"/>
      <c r="B22" s="41">
        <v>3</v>
      </c>
      <c r="C22" s="99" t="str">
        <f ca="1">IF(ISBLANK(INDIRECT(ADDRESS(B22*2+2,3))),"",INDIRECT(ADDRESS(B22*2+2,3)))</f>
        <v>Чекмарева Татьяна</v>
      </c>
      <c r="D22" s="99"/>
      <c r="E22" s="100"/>
      <c r="F22" s="42">
        <v>13</v>
      </c>
      <c r="G22" s="43">
        <v>11</v>
      </c>
      <c r="H22" s="101" t="str">
        <f ca="1">IF(ISBLANK(INDIRECT(ADDRESS(K22*2+2,3))),"",INDIRECT(ADDRESS(K22*2+2,3)))</f>
        <v>Сизова Ирина</v>
      </c>
      <c r="I22" s="99"/>
      <c r="J22" s="99"/>
      <c r="K22" s="41">
        <v>4</v>
      </c>
      <c r="L22" s="44" t="s">
        <v>92</v>
      </c>
      <c r="M22" s="45">
        <v>3</v>
      </c>
    </row>
    <row r="23" spans="1:13" s="40" customFormat="1" ht="21" x14ac:dyDescent="0.35">
      <c r="A23" s="39"/>
      <c r="M23" s="46"/>
    </row>
    <row r="24" spans="1:13" s="40" customFormat="1" ht="21.75" thickBot="1" x14ac:dyDescent="0.4">
      <c r="A24" s="39"/>
      <c r="B24" s="85" t="s">
        <v>93</v>
      </c>
      <c r="C24" s="85"/>
      <c r="D24" s="85"/>
      <c r="E24" s="85"/>
      <c r="F24" s="85"/>
      <c r="G24" s="85"/>
      <c r="H24" s="85"/>
      <c r="I24" s="85"/>
      <c r="J24" s="85"/>
      <c r="K24" s="85"/>
      <c r="M24" s="46"/>
    </row>
    <row r="25" spans="1:13" s="40" customFormat="1" ht="21.75" thickBot="1" x14ac:dyDescent="0.4">
      <c r="A25" s="39"/>
      <c r="B25" s="41">
        <v>6</v>
      </c>
      <c r="C25" s="99" t="str">
        <f ca="1">IF(ISBLANK(INDIRECT(ADDRESS(B25*2+2,3))),"",INDIRECT(ADDRESS(B25*2+2,3)))</f>
        <v>Мишарина Светлана</v>
      </c>
      <c r="D25" s="99"/>
      <c r="E25" s="100"/>
      <c r="F25" s="42">
        <v>3</v>
      </c>
      <c r="G25" s="43">
        <v>13</v>
      </c>
      <c r="H25" s="101" t="str">
        <f ca="1">IF(ISBLANK(INDIRECT(ADDRESS(K25*2+2,3))),"",INDIRECT(ADDRESS(K25*2+2,3)))</f>
        <v>Сизова Ирина</v>
      </c>
      <c r="I25" s="99"/>
      <c r="J25" s="99"/>
      <c r="K25" s="41">
        <v>4</v>
      </c>
      <c r="L25" s="44" t="s">
        <v>92</v>
      </c>
      <c r="M25" s="45">
        <v>4</v>
      </c>
    </row>
    <row r="26" spans="1:13" s="40" customFormat="1" ht="21.75" thickBot="1" x14ac:dyDescent="0.4">
      <c r="A26" s="39"/>
      <c r="B26" s="41">
        <v>5</v>
      </c>
      <c r="C26" s="99" t="str">
        <f ca="1">IF(ISBLANK(INDIRECT(ADDRESS(B26*2+2,3))),"",INDIRECT(ADDRESS(B26*2+2,3)))</f>
        <v>Таратина Елена</v>
      </c>
      <c r="D26" s="99"/>
      <c r="E26" s="100"/>
      <c r="F26" s="42">
        <v>6</v>
      </c>
      <c r="G26" s="43">
        <v>13</v>
      </c>
      <c r="H26" s="101" t="str">
        <f ca="1">IF(ISBLANK(INDIRECT(ADDRESS(K26*2+2,3))),"",INDIRECT(ADDRESS(K26*2+2,3)))</f>
        <v>Чекмарева Татьяна</v>
      </c>
      <c r="I26" s="99"/>
      <c r="J26" s="99"/>
      <c r="K26" s="41">
        <v>3</v>
      </c>
      <c r="L26" s="44" t="s">
        <v>92</v>
      </c>
      <c r="M26" s="45">
        <v>5</v>
      </c>
    </row>
    <row r="27" spans="1:13" s="40" customFormat="1" ht="21.75" thickBot="1" x14ac:dyDescent="0.4">
      <c r="A27" s="39"/>
      <c r="B27" s="41">
        <v>1</v>
      </c>
      <c r="C27" s="99" t="str">
        <f ca="1">IF(ISBLANK(INDIRECT(ADDRESS(B27*2+2,3))),"",INDIRECT(ADDRESS(B27*2+2,3)))</f>
        <v>Головко Татьяна</v>
      </c>
      <c r="D27" s="99"/>
      <c r="E27" s="100"/>
      <c r="F27" s="42">
        <v>12</v>
      </c>
      <c r="G27" s="43">
        <v>11</v>
      </c>
      <c r="H27" s="101" t="str">
        <f ca="1">IF(ISBLANK(INDIRECT(ADDRESS(K27*2+2,3))),"",INDIRECT(ADDRESS(K27*2+2,3)))</f>
        <v>Елсакова Алена</v>
      </c>
      <c r="I27" s="99"/>
      <c r="J27" s="99"/>
      <c r="K27" s="41">
        <v>2</v>
      </c>
      <c r="L27" s="44" t="s">
        <v>92</v>
      </c>
      <c r="M27" s="45">
        <v>6</v>
      </c>
    </row>
    <row r="28" spans="1:13" s="40" customFormat="1" ht="21" x14ac:dyDescent="0.35">
      <c r="A28" s="39"/>
      <c r="M28" s="46"/>
    </row>
    <row r="29" spans="1:13" s="40" customFormat="1" ht="21.75" thickBot="1" x14ac:dyDescent="0.4">
      <c r="A29" s="39"/>
      <c r="B29" s="85" t="s">
        <v>94</v>
      </c>
      <c r="C29" s="85"/>
      <c r="D29" s="85"/>
      <c r="E29" s="85"/>
      <c r="F29" s="85"/>
      <c r="G29" s="85"/>
      <c r="H29" s="85"/>
      <c r="I29" s="85"/>
      <c r="J29" s="85"/>
      <c r="K29" s="85"/>
      <c r="M29" s="46"/>
    </row>
    <row r="30" spans="1:13" s="40" customFormat="1" ht="21.75" thickBot="1" x14ac:dyDescent="0.4">
      <c r="A30" s="39"/>
      <c r="B30" s="41">
        <v>2</v>
      </c>
      <c r="C30" s="99" t="str">
        <f ca="1">IF(ISBLANK(INDIRECT(ADDRESS(B30*2+2,3))),"",INDIRECT(ADDRESS(B30*2+2,3)))</f>
        <v>Елсакова Алена</v>
      </c>
      <c r="D30" s="99"/>
      <c r="E30" s="100"/>
      <c r="F30" s="42">
        <v>12</v>
      </c>
      <c r="G30" s="43">
        <v>13</v>
      </c>
      <c r="H30" s="101" t="str">
        <f ca="1">IF(ISBLANK(INDIRECT(ADDRESS(K30*2+2,3))),"",INDIRECT(ADDRESS(K30*2+2,3)))</f>
        <v>Мишарина Светлана</v>
      </c>
      <c r="I30" s="99"/>
      <c r="J30" s="99"/>
      <c r="K30" s="41">
        <v>6</v>
      </c>
      <c r="L30" s="44" t="s">
        <v>92</v>
      </c>
      <c r="M30" s="45">
        <v>3</v>
      </c>
    </row>
    <row r="31" spans="1:13" s="40" customFormat="1" ht="21.75" thickBot="1" x14ac:dyDescent="0.4">
      <c r="A31" s="39"/>
      <c r="B31" s="41">
        <v>3</v>
      </c>
      <c r="C31" s="99" t="str">
        <f ca="1">IF(ISBLANK(INDIRECT(ADDRESS(B31*2+2,3))),"",INDIRECT(ADDRESS(B31*2+2,3)))</f>
        <v>Чекмарева Татьяна</v>
      </c>
      <c r="D31" s="99"/>
      <c r="E31" s="100"/>
      <c r="F31" s="42">
        <v>6</v>
      </c>
      <c r="G31" s="43">
        <v>13</v>
      </c>
      <c r="H31" s="101" t="str">
        <f ca="1">IF(ISBLANK(INDIRECT(ADDRESS(K31*2+2,3))),"",INDIRECT(ADDRESS(K31*2+2,3)))</f>
        <v>Головко Татьяна</v>
      </c>
      <c r="I31" s="99"/>
      <c r="J31" s="99"/>
      <c r="K31" s="41">
        <v>1</v>
      </c>
      <c r="L31" s="44" t="s">
        <v>92</v>
      </c>
      <c r="M31" s="45">
        <v>2</v>
      </c>
    </row>
    <row r="32" spans="1:13" s="40" customFormat="1" ht="21.75" thickBot="1" x14ac:dyDescent="0.4">
      <c r="A32" s="39"/>
      <c r="B32" s="41">
        <v>4</v>
      </c>
      <c r="C32" s="99" t="str">
        <f ca="1">IF(ISBLANK(INDIRECT(ADDRESS(B32*2+2,3))),"",INDIRECT(ADDRESS(B32*2+2,3)))</f>
        <v>Сизова Ирина</v>
      </c>
      <c r="D32" s="99"/>
      <c r="E32" s="100"/>
      <c r="F32" s="42">
        <v>11</v>
      </c>
      <c r="G32" s="43">
        <v>12</v>
      </c>
      <c r="H32" s="101" t="str">
        <f ca="1">IF(ISBLANK(INDIRECT(ADDRESS(K32*2+2,3))),"",INDIRECT(ADDRESS(K32*2+2,3)))</f>
        <v>Таратина Елена</v>
      </c>
      <c r="I32" s="99"/>
      <c r="J32" s="99"/>
      <c r="K32" s="41">
        <v>5</v>
      </c>
      <c r="L32" s="44" t="s">
        <v>92</v>
      </c>
      <c r="M32" s="45">
        <v>1</v>
      </c>
    </row>
    <row r="33" spans="1:13" s="40" customFormat="1" ht="21" x14ac:dyDescent="0.35">
      <c r="A33" s="39"/>
      <c r="M33" s="46"/>
    </row>
    <row r="34" spans="1:13" s="40" customFormat="1" ht="21.75" thickBot="1" x14ac:dyDescent="0.4">
      <c r="A34" s="39"/>
      <c r="B34" s="85" t="s">
        <v>95</v>
      </c>
      <c r="C34" s="85"/>
      <c r="D34" s="85"/>
      <c r="E34" s="85"/>
      <c r="F34" s="85"/>
      <c r="G34" s="85"/>
      <c r="H34" s="85"/>
      <c r="I34" s="85"/>
      <c r="J34" s="85"/>
      <c r="K34" s="85"/>
      <c r="M34" s="46"/>
    </row>
    <row r="35" spans="1:13" s="40" customFormat="1" ht="21.75" thickBot="1" x14ac:dyDescent="0.4">
      <c r="A35" s="39"/>
      <c r="B35" s="41">
        <v>6</v>
      </c>
      <c r="C35" s="99" t="str">
        <f ca="1">IF(ISBLANK(INDIRECT(ADDRESS(B35*2+2,3))),"",INDIRECT(ADDRESS(B35*2+2,3)))</f>
        <v>Мишарина Светлана</v>
      </c>
      <c r="D35" s="99"/>
      <c r="E35" s="100"/>
      <c r="F35" s="42">
        <v>10</v>
      </c>
      <c r="G35" s="43">
        <v>13</v>
      </c>
      <c r="H35" s="101" t="str">
        <f ca="1">IF(ISBLANK(INDIRECT(ADDRESS(K35*2+2,3))),"",INDIRECT(ADDRESS(K35*2+2,3)))</f>
        <v>Таратина Елена</v>
      </c>
      <c r="I35" s="99"/>
      <c r="J35" s="99"/>
      <c r="K35" s="41">
        <v>5</v>
      </c>
      <c r="L35" s="44" t="s">
        <v>92</v>
      </c>
      <c r="M35" s="45">
        <v>6</v>
      </c>
    </row>
    <row r="36" spans="1:13" s="40" customFormat="1" ht="21.75" thickBot="1" x14ac:dyDescent="0.4">
      <c r="A36" s="39"/>
      <c r="B36" s="41">
        <v>1</v>
      </c>
      <c r="C36" s="99" t="str">
        <f ca="1">IF(ISBLANK(INDIRECT(ADDRESS(B36*2+2,3))),"",INDIRECT(ADDRESS(B36*2+2,3)))</f>
        <v>Головко Татьяна</v>
      </c>
      <c r="D36" s="99"/>
      <c r="E36" s="100"/>
      <c r="F36" s="42">
        <v>13</v>
      </c>
      <c r="G36" s="43">
        <v>9</v>
      </c>
      <c r="H36" s="101" t="str">
        <f ca="1">IF(ISBLANK(INDIRECT(ADDRESS(K36*2+2,3))),"",INDIRECT(ADDRESS(K36*2+2,3)))</f>
        <v>Сизова Ирина</v>
      </c>
      <c r="I36" s="99"/>
      <c r="J36" s="99"/>
      <c r="K36" s="41">
        <v>4</v>
      </c>
      <c r="L36" s="44" t="s">
        <v>92</v>
      </c>
      <c r="M36" s="45">
        <v>5</v>
      </c>
    </row>
    <row r="37" spans="1:13" s="40" customFormat="1" ht="21.75" thickBot="1" x14ac:dyDescent="0.4">
      <c r="A37" s="39"/>
      <c r="B37" s="41">
        <v>2</v>
      </c>
      <c r="C37" s="99" t="str">
        <f ca="1">IF(ISBLANK(INDIRECT(ADDRESS(B37*2+2,3))),"",INDIRECT(ADDRESS(B37*2+2,3)))</f>
        <v>Елсакова Алена</v>
      </c>
      <c r="D37" s="99"/>
      <c r="E37" s="100"/>
      <c r="F37" s="42">
        <v>5</v>
      </c>
      <c r="G37" s="43">
        <v>13</v>
      </c>
      <c r="H37" s="101" t="str">
        <f ca="1">IF(ISBLANK(INDIRECT(ADDRESS(K37*2+2,3))),"",INDIRECT(ADDRESS(K37*2+2,3)))</f>
        <v>Чекмарева Татьяна</v>
      </c>
      <c r="I37" s="99"/>
      <c r="J37" s="99"/>
      <c r="K37" s="41">
        <v>3</v>
      </c>
      <c r="L37" s="44" t="s">
        <v>92</v>
      </c>
      <c r="M37" s="45">
        <v>4</v>
      </c>
    </row>
    <row r="38" spans="1:13" s="40" customFormat="1" ht="21" x14ac:dyDescent="0.35">
      <c r="A38" s="39"/>
      <c r="M38" s="46"/>
    </row>
    <row r="39" spans="1:13" s="40" customFormat="1" ht="21.75" thickBot="1" x14ac:dyDescent="0.4">
      <c r="A39" s="39"/>
      <c r="B39" s="85" t="s">
        <v>96</v>
      </c>
      <c r="C39" s="85"/>
      <c r="D39" s="85"/>
      <c r="E39" s="85"/>
      <c r="F39" s="85"/>
      <c r="G39" s="85"/>
      <c r="H39" s="85"/>
      <c r="I39" s="85"/>
      <c r="J39" s="85"/>
      <c r="K39" s="85"/>
      <c r="M39" s="46"/>
    </row>
    <row r="40" spans="1:13" s="40" customFormat="1" ht="21.75" thickBot="1" x14ac:dyDescent="0.4">
      <c r="A40" s="39"/>
      <c r="B40" s="41">
        <v>3</v>
      </c>
      <c r="C40" s="99" t="str">
        <f ca="1">IF(ISBLANK(INDIRECT(ADDRESS(B40*2+2,3))),"",INDIRECT(ADDRESS(B40*2+2,3)))</f>
        <v>Чекмарева Татьяна</v>
      </c>
      <c r="D40" s="99"/>
      <c r="E40" s="100"/>
      <c r="F40" s="42">
        <v>13</v>
      </c>
      <c r="G40" s="43">
        <v>3</v>
      </c>
      <c r="H40" s="101" t="str">
        <f ca="1">IF(ISBLANK(INDIRECT(ADDRESS(K40*2+2,3))),"",INDIRECT(ADDRESS(K40*2+2,3)))</f>
        <v>Мишарина Светлана</v>
      </c>
      <c r="I40" s="99"/>
      <c r="J40" s="99"/>
      <c r="K40" s="41">
        <v>6</v>
      </c>
      <c r="L40" s="44" t="s">
        <v>92</v>
      </c>
      <c r="M40" s="45">
        <v>1</v>
      </c>
    </row>
    <row r="41" spans="1:13" s="40" customFormat="1" ht="21.75" thickBot="1" x14ac:dyDescent="0.4">
      <c r="A41" s="39"/>
      <c r="B41" s="41">
        <v>4</v>
      </c>
      <c r="C41" s="99" t="str">
        <f ca="1">IF(ISBLANK(INDIRECT(ADDRESS(B41*2+2,3))),"",INDIRECT(ADDRESS(B41*2+2,3)))</f>
        <v>Сизова Ирина</v>
      </c>
      <c r="D41" s="99"/>
      <c r="E41" s="100"/>
      <c r="F41" s="42">
        <v>13</v>
      </c>
      <c r="G41" s="43">
        <v>8</v>
      </c>
      <c r="H41" s="101" t="str">
        <f ca="1">IF(ISBLANK(INDIRECT(ADDRESS(K41*2+2,3))),"",INDIRECT(ADDRESS(K41*2+2,3)))</f>
        <v>Елсакова Алена</v>
      </c>
      <c r="I41" s="99"/>
      <c r="J41" s="99"/>
      <c r="K41" s="41">
        <v>2</v>
      </c>
      <c r="L41" s="44" t="s">
        <v>92</v>
      </c>
      <c r="M41" s="45">
        <v>2</v>
      </c>
    </row>
    <row r="42" spans="1:13" s="40" customFormat="1" ht="21.75" thickBot="1" x14ac:dyDescent="0.4">
      <c r="A42" s="39"/>
      <c r="B42" s="41">
        <v>5</v>
      </c>
      <c r="C42" s="99" t="str">
        <f ca="1">IF(ISBLANK(INDIRECT(ADDRESS(B42*2+2,3))),"",INDIRECT(ADDRESS(B42*2+2,3)))</f>
        <v>Таратина Елена</v>
      </c>
      <c r="D42" s="99"/>
      <c r="E42" s="100"/>
      <c r="F42" s="42">
        <v>6</v>
      </c>
      <c r="G42" s="43">
        <v>13</v>
      </c>
      <c r="H42" s="101" t="str">
        <f ca="1">IF(ISBLANK(INDIRECT(ADDRESS(K42*2+2,3))),"",INDIRECT(ADDRESS(K42*2+2,3)))</f>
        <v>Головко Татьяна</v>
      </c>
      <c r="I42" s="99"/>
      <c r="J42" s="99"/>
      <c r="K42" s="41">
        <v>1</v>
      </c>
      <c r="L42" s="44" t="s">
        <v>92</v>
      </c>
      <c r="M42" s="45">
        <v>3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4" sqref="C4:E5"/>
    </sheetView>
  </sheetViews>
  <sheetFormatPr defaultRowHeight="15" x14ac:dyDescent="0.25"/>
  <cols>
    <col min="1" max="1" width="4" style="16" customWidth="1"/>
    <col min="2" max="12" width="10.28515625" customWidth="1"/>
    <col min="13" max="13" width="10.28515625" style="47" customWidth="1"/>
    <col min="14" max="15" width="10.28515625" customWidth="1"/>
  </cols>
  <sheetData>
    <row r="1" spans="2:14" ht="31.5" x14ac:dyDescent="0.25">
      <c r="B1" s="89" t="s">
        <v>105</v>
      </c>
      <c r="C1" s="89"/>
      <c r="D1" s="89"/>
      <c r="E1" s="89"/>
      <c r="F1" s="89"/>
      <c r="G1" s="89"/>
      <c r="H1" s="89"/>
      <c r="I1" s="89"/>
      <c r="J1" s="89"/>
      <c r="K1" s="89"/>
      <c r="M1" t="s">
        <v>98</v>
      </c>
      <c r="N1" s="48">
        <v>46054</v>
      </c>
    </row>
    <row r="2" spans="2:14" ht="15.75" thickBot="1" x14ac:dyDescent="0.3">
      <c r="M2"/>
      <c r="N2" t="s">
        <v>99</v>
      </c>
    </row>
    <row r="3" spans="2:14" ht="15.75" thickBot="1" x14ac:dyDescent="0.3">
      <c r="B3" s="17"/>
      <c r="C3" s="90" t="s">
        <v>86</v>
      </c>
      <c r="D3" s="91"/>
      <c r="E3" s="92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9">
        <v>6</v>
      </c>
      <c r="L3" s="20" t="s">
        <v>87</v>
      </c>
      <c r="M3" s="18" t="s">
        <v>88</v>
      </c>
      <c r="N3" s="21" t="s">
        <v>89</v>
      </c>
    </row>
    <row r="4" spans="2:14" ht="21" x14ac:dyDescent="0.25">
      <c r="B4" s="93">
        <v>1</v>
      </c>
      <c r="C4" s="114" t="s">
        <v>29</v>
      </c>
      <c r="D4" s="115"/>
      <c r="E4" s="116"/>
      <c r="F4" s="22" t="s">
        <v>90</v>
      </c>
      <c r="G4" s="23" t="str">
        <f ca="1">INDIRECT(ADDRESS(27,6))&amp;":"&amp;INDIRECT(ADDRESS(27,7))</f>
        <v>13:6</v>
      </c>
      <c r="H4" s="23" t="str">
        <f ca="1">INDIRECT(ADDRESS(31,7))&amp;":"&amp;INDIRECT(ADDRESS(31,6))</f>
        <v>13:6</v>
      </c>
      <c r="I4" s="23" t="str">
        <f ca="1">INDIRECT(ADDRESS(36,6))&amp;":"&amp;INDIRECT(ADDRESS(36,7))</f>
        <v>9:13</v>
      </c>
      <c r="J4" s="23" t="str">
        <f ca="1">INDIRECT(ADDRESS(42,7))&amp;":"&amp;INDIRECT(ADDRESS(42,6))</f>
        <v>4:13</v>
      </c>
      <c r="K4" s="24" t="str">
        <f ca="1">INDIRECT(ADDRESS(20,6))&amp;":"&amp;INDIRECT(ADDRESS(20,7))</f>
        <v>13:7</v>
      </c>
      <c r="L4" s="94">
        <f ca="1">IF(COUNT(F5:K5)=0,"",COUNTIF(F5:K5,"&gt;0")+0.5*COUNTIF(F5:K5,0))</f>
        <v>3</v>
      </c>
      <c r="M4" s="25"/>
      <c r="N4" s="98">
        <v>3</v>
      </c>
    </row>
    <row r="5" spans="2:14" ht="21" x14ac:dyDescent="0.25">
      <c r="B5" s="86"/>
      <c r="C5" s="102"/>
      <c r="D5" s="103"/>
      <c r="E5" s="104"/>
      <c r="F5" s="26" t="s">
        <v>90</v>
      </c>
      <c r="G5" s="27">
        <f ca="1">IF(LEN(INDIRECT(ADDRESS(ROW()-1, COLUMN())))=1,"",INDIRECT(ADDRESS(27,6))-INDIRECT(ADDRESS(27,7)))</f>
        <v>7</v>
      </c>
      <c r="H5" s="27">
        <f ca="1">IF(LEN(INDIRECT(ADDRESS(ROW()-1, COLUMN())))=1,"",INDIRECT(ADDRESS(31,7))-INDIRECT(ADDRESS(31,6)))</f>
        <v>7</v>
      </c>
      <c r="I5" s="27">
        <f ca="1">IF(LEN(INDIRECT(ADDRESS(ROW()-1, COLUMN())))=1,"",INDIRECT(ADDRESS(36,6))-INDIRECT(ADDRESS(36,7)))</f>
        <v>-4</v>
      </c>
      <c r="J5" s="27">
        <f ca="1">IF(LEN(INDIRECT(ADDRESS(ROW()-1, COLUMN())))=1,"",INDIRECT(ADDRESS(42,7))-INDIRECT(ADDRESS(42,6)))</f>
        <v>-9</v>
      </c>
      <c r="K5" s="28">
        <f ca="1">IF(LEN(INDIRECT(ADDRESS(ROW()-1, COLUMN())))=1,"",INDIRECT(ADDRESS(20,6))-INDIRECT(ADDRESS(20,7)))</f>
        <v>6</v>
      </c>
      <c r="L5" s="81"/>
      <c r="M5" s="27">
        <f ca="1">IF(COUNT(F5:K5)=0,"",SUM(F5:K5))</f>
        <v>7</v>
      </c>
      <c r="N5" s="97"/>
    </row>
    <row r="6" spans="2:14" ht="21" x14ac:dyDescent="0.25">
      <c r="B6" s="79">
        <v>2</v>
      </c>
      <c r="C6" s="102" t="s">
        <v>64</v>
      </c>
      <c r="D6" s="103"/>
      <c r="E6" s="104"/>
      <c r="F6" s="29" t="str">
        <f ca="1">INDIRECT(ADDRESS(27,7))&amp;":"&amp;INDIRECT(ADDRESS(27,6))</f>
        <v>6:13</v>
      </c>
      <c r="G6" s="30" t="s">
        <v>90</v>
      </c>
      <c r="H6" s="31" t="str">
        <f ca="1">INDIRECT(ADDRESS(37,6))&amp;":"&amp;INDIRECT(ADDRESS(37,7))</f>
        <v>1:13</v>
      </c>
      <c r="I6" s="31" t="str">
        <f ca="1">INDIRECT(ADDRESS(41,7))&amp;":"&amp;INDIRECT(ADDRESS(41,6))</f>
        <v>9:13</v>
      </c>
      <c r="J6" s="31" t="str">
        <f ca="1">INDIRECT(ADDRESS(21,6))&amp;":"&amp;INDIRECT(ADDRESS(21,7))</f>
        <v>10:11</v>
      </c>
      <c r="K6" s="32" t="str">
        <f ca="1">INDIRECT(ADDRESS(30,6))&amp;":"&amp;INDIRECT(ADDRESS(30,7))</f>
        <v>13:4</v>
      </c>
      <c r="L6" s="81">
        <f ca="1">IF(COUNT(F7:K7)=0,"",COUNTIF(F7:K7,"&gt;0")+0.5*COUNTIF(F7:K7,0))</f>
        <v>1</v>
      </c>
      <c r="M6" s="27"/>
      <c r="N6" s="95">
        <v>6</v>
      </c>
    </row>
    <row r="7" spans="2:14" ht="21" x14ac:dyDescent="0.25">
      <c r="B7" s="86"/>
      <c r="C7" s="102"/>
      <c r="D7" s="103"/>
      <c r="E7" s="104"/>
      <c r="F7" s="33">
        <f ca="1">IF(LEN(INDIRECT(ADDRESS(ROW()-1, COLUMN())))=1,"",INDIRECT(ADDRESS(27,7))-INDIRECT(ADDRESS(27,6)))</f>
        <v>-7</v>
      </c>
      <c r="G7" s="34" t="s">
        <v>90</v>
      </c>
      <c r="H7" s="27">
        <f ca="1">IF(LEN(INDIRECT(ADDRESS(ROW()-1, COLUMN())))=1,"",INDIRECT(ADDRESS(37,6))-INDIRECT(ADDRESS(37,7)))</f>
        <v>-12</v>
      </c>
      <c r="I7" s="27">
        <f ca="1">IF(LEN(INDIRECT(ADDRESS(ROW()-1, COLUMN())))=1,"",INDIRECT(ADDRESS(41,7))-INDIRECT(ADDRESS(41,6)))</f>
        <v>-4</v>
      </c>
      <c r="J7" s="27">
        <f ca="1">IF(LEN(INDIRECT(ADDRESS(ROW()-1, COLUMN())))=1,"",INDIRECT(ADDRESS(21,6))-INDIRECT(ADDRESS(21,7)))</f>
        <v>-1</v>
      </c>
      <c r="K7" s="28">
        <f ca="1">IF(LEN(INDIRECT(ADDRESS(ROW()-1, COLUMN())))=1,"",INDIRECT(ADDRESS(30,6))-INDIRECT(ADDRESS(30,7)))</f>
        <v>9</v>
      </c>
      <c r="L7" s="81"/>
      <c r="M7" s="27">
        <f ca="1">IF(COUNT(F7:K7)=0,"",SUM(F7:K7))</f>
        <v>-15</v>
      </c>
      <c r="N7" s="97"/>
    </row>
    <row r="8" spans="2:14" ht="21" x14ac:dyDescent="0.25">
      <c r="B8" s="79">
        <v>3</v>
      </c>
      <c r="C8" s="108" t="s">
        <v>10</v>
      </c>
      <c r="D8" s="109"/>
      <c r="E8" s="110"/>
      <c r="F8" s="29" t="str">
        <f ca="1">INDIRECT(ADDRESS(31,6))&amp;":"&amp;INDIRECT(ADDRESS(31,7))</f>
        <v>6:13</v>
      </c>
      <c r="G8" s="31" t="str">
        <f ca="1">INDIRECT(ADDRESS(37,7))&amp;":"&amp;INDIRECT(ADDRESS(37,6))</f>
        <v>13:1</v>
      </c>
      <c r="H8" s="30" t="s">
        <v>90</v>
      </c>
      <c r="I8" s="31" t="str">
        <f ca="1">INDIRECT(ADDRESS(22,6))&amp;":"&amp;INDIRECT(ADDRESS(22,7))</f>
        <v>13:9</v>
      </c>
      <c r="J8" s="31" t="str">
        <f ca="1">INDIRECT(ADDRESS(26,7))&amp;":"&amp;INDIRECT(ADDRESS(26,6))</f>
        <v>12:4</v>
      </c>
      <c r="K8" s="32" t="str">
        <f ca="1">INDIRECT(ADDRESS(40,6))&amp;":"&amp;INDIRECT(ADDRESS(40,7))</f>
        <v>13:11</v>
      </c>
      <c r="L8" s="81">
        <f ca="1">IF(COUNT(F9:K9)=0,"",COUNTIF(F9:K9,"&gt;0")+0.5*COUNTIF(F9:K9,0))</f>
        <v>4</v>
      </c>
      <c r="M8" s="27"/>
      <c r="N8" s="95">
        <v>1</v>
      </c>
    </row>
    <row r="9" spans="2:14" ht="21" x14ac:dyDescent="0.25">
      <c r="B9" s="86"/>
      <c r="C9" s="108"/>
      <c r="D9" s="109"/>
      <c r="E9" s="110"/>
      <c r="F9" s="33">
        <f ca="1">IF(LEN(INDIRECT(ADDRESS(ROW()-1, COLUMN())))=1,"",INDIRECT(ADDRESS(31,6))-INDIRECT(ADDRESS(31,7)))</f>
        <v>-7</v>
      </c>
      <c r="G9" s="27">
        <f ca="1">IF(LEN(INDIRECT(ADDRESS(ROW()-1, COLUMN())))=1,"",INDIRECT(ADDRESS(37,7))-INDIRECT(ADDRESS(37,6)))</f>
        <v>12</v>
      </c>
      <c r="H9" s="34" t="s">
        <v>90</v>
      </c>
      <c r="I9" s="27">
        <f ca="1">IF(LEN(INDIRECT(ADDRESS(ROW()-1, COLUMN())))=1,"",INDIRECT(ADDRESS(22,6))-INDIRECT(ADDRESS(22,7)))</f>
        <v>4</v>
      </c>
      <c r="J9" s="27">
        <f ca="1">IF(LEN(INDIRECT(ADDRESS(ROW()-1, COLUMN())))=1,"",INDIRECT(ADDRESS(26,7))-INDIRECT(ADDRESS(26,6)))</f>
        <v>8</v>
      </c>
      <c r="K9" s="28">
        <f ca="1">IF(LEN(INDIRECT(ADDRESS(ROW()-1, COLUMN())))=1,"",INDIRECT(ADDRESS(40,6))-INDIRECT(ADDRESS(40,7)))</f>
        <v>2</v>
      </c>
      <c r="L9" s="81"/>
      <c r="M9" s="73">
        <f ca="1">IF(COUNT(F9:K9)=0,"",SUM(F9:K9))</f>
        <v>19</v>
      </c>
      <c r="N9" s="97"/>
    </row>
    <row r="10" spans="2:14" ht="21" x14ac:dyDescent="0.25">
      <c r="B10" s="79">
        <v>4</v>
      </c>
      <c r="C10" s="102" t="s">
        <v>50</v>
      </c>
      <c r="D10" s="103"/>
      <c r="E10" s="104"/>
      <c r="F10" s="29" t="str">
        <f ca="1">INDIRECT(ADDRESS(36,7))&amp;":"&amp;INDIRECT(ADDRESS(36,6))</f>
        <v>13:9</v>
      </c>
      <c r="G10" s="31" t="str">
        <f ca="1">INDIRECT(ADDRESS(41,6))&amp;":"&amp;INDIRECT(ADDRESS(41,7))</f>
        <v>13:9</v>
      </c>
      <c r="H10" s="31" t="str">
        <f ca="1">INDIRECT(ADDRESS(22,7))&amp;":"&amp;INDIRECT(ADDRESS(22,6))</f>
        <v>9:13</v>
      </c>
      <c r="I10" s="30" t="s">
        <v>90</v>
      </c>
      <c r="J10" s="31" t="str">
        <f ca="1">INDIRECT(ADDRESS(32,6))&amp;":"&amp;INDIRECT(ADDRESS(32,7))</f>
        <v>3:13</v>
      </c>
      <c r="K10" s="32" t="str">
        <f ca="1">INDIRECT(ADDRESS(25,7))&amp;":"&amp;INDIRECT(ADDRESS(25,6))</f>
        <v>8:10</v>
      </c>
      <c r="L10" s="81">
        <f ca="1">IF(COUNT(F11:K11)=0,"",COUNTIF(F11:K11,"&gt;0")+0.5*COUNTIF(F11:K11,0))</f>
        <v>2</v>
      </c>
      <c r="M10" s="27"/>
      <c r="N10" s="95">
        <v>5</v>
      </c>
    </row>
    <row r="11" spans="2:14" ht="21" x14ac:dyDescent="0.25">
      <c r="B11" s="86"/>
      <c r="C11" s="102"/>
      <c r="D11" s="103"/>
      <c r="E11" s="104"/>
      <c r="F11" s="33">
        <f ca="1">IF(LEN(INDIRECT(ADDRESS(ROW()-1, COLUMN())))=1,"",INDIRECT(ADDRESS(36,7))-INDIRECT(ADDRESS(36,6)))</f>
        <v>4</v>
      </c>
      <c r="G11" s="27">
        <f ca="1">IF(LEN(INDIRECT(ADDRESS(ROW()-1, COLUMN())))=1,"",INDIRECT(ADDRESS(41,6))-INDIRECT(ADDRESS(41,7)))</f>
        <v>4</v>
      </c>
      <c r="H11" s="27">
        <f ca="1">IF(LEN(INDIRECT(ADDRESS(ROW()-1, COLUMN())))=1,"",INDIRECT(ADDRESS(22,7))-INDIRECT(ADDRESS(22,6)))</f>
        <v>-4</v>
      </c>
      <c r="I11" s="34" t="s">
        <v>90</v>
      </c>
      <c r="J11" s="27">
        <f ca="1">IF(LEN(INDIRECT(ADDRESS(ROW()-1, COLUMN())))=1,"",INDIRECT(ADDRESS(32,6))-INDIRECT(ADDRESS(32,7)))</f>
        <v>-10</v>
      </c>
      <c r="K11" s="28">
        <f ca="1">IF(LEN(INDIRECT(ADDRESS(ROW()-1, COLUMN())))=1,"",INDIRECT(ADDRESS(25,7))-INDIRECT(ADDRESS(25,6)))</f>
        <v>-2</v>
      </c>
      <c r="L11" s="81"/>
      <c r="M11" s="27">
        <f ca="1">IF(COUNT(F11:K11)=0,"",SUM(F11:K11))</f>
        <v>-8</v>
      </c>
      <c r="N11" s="97"/>
    </row>
    <row r="12" spans="2:14" ht="21" x14ac:dyDescent="0.25">
      <c r="B12" s="79">
        <v>5</v>
      </c>
      <c r="C12" s="108" t="s">
        <v>51</v>
      </c>
      <c r="D12" s="109"/>
      <c r="E12" s="110"/>
      <c r="F12" s="29" t="str">
        <f ca="1">INDIRECT(ADDRESS(42,6))&amp;":"&amp;INDIRECT(ADDRESS(42,7))</f>
        <v>13:4</v>
      </c>
      <c r="G12" s="31" t="str">
        <f ca="1">INDIRECT(ADDRESS(21,7))&amp;":"&amp;INDIRECT(ADDRESS(21,6))</f>
        <v>11:10</v>
      </c>
      <c r="H12" s="31" t="str">
        <f ca="1">INDIRECT(ADDRESS(26,6))&amp;":"&amp;INDIRECT(ADDRESS(26,7))</f>
        <v>4:12</v>
      </c>
      <c r="I12" s="31" t="str">
        <f ca="1">INDIRECT(ADDRESS(32,7))&amp;":"&amp;INDIRECT(ADDRESS(32,6))</f>
        <v>13:3</v>
      </c>
      <c r="J12" s="30" t="s">
        <v>90</v>
      </c>
      <c r="K12" s="32" t="str">
        <f ca="1">INDIRECT(ADDRESS(35,7))&amp;":"&amp;INDIRECT(ADDRESS(35,6))</f>
        <v>9:12</v>
      </c>
      <c r="L12" s="81">
        <f ca="1">IF(COUNT(F13:K13)=0,"",COUNTIF(F13:K13,"&gt;0")+0.5*COUNTIF(F13:K13,0))</f>
        <v>3</v>
      </c>
      <c r="M12" s="27"/>
      <c r="N12" s="95">
        <v>2</v>
      </c>
    </row>
    <row r="13" spans="2:14" ht="21" x14ac:dyDescent="0.25">
      <c r="B13" s="86"/>
      <c r="C13" s="108"/>
      <c r="D13" s="109"/>
      <c r="E13" s="110"/>
      <c r="F13" s="33">
        <f ca="1">IF(LEN(INDIRECT(ADDRESS(ROW()-1, COLUMN())))=1,"",INDIRECT(ADDRESS(42,6))-INDIRECT(ADDRESS(42,7)))</f>
        <v>9</v>
      </c>
      <c r="G13" s="27">
        <f ca="1">IF(LEN(INDIRECT(ADDRESS(ROW()-1, COLUMN())))=1,"",INDIRECT(ADDRESS(21,7))-INDIRECT(ADDRESS(21,6)))</f>
        <v>1</v>
      </c>
      <c r="H13" s="27">
        <f ca="1">IF(LEN(INDIRECT(ADDRESS(ROW()-1, COLUMN())))=1,"",INDIRECT(ADDRESS(26,6))-INDIRECT(ADDRESS(26,7)))</f>
        <v>-8</v>
      </c>
      <c r="I13" s="27">
        <f ca="1">IF(LEN(INDIRECT(ADDRESS(ROW()-1, COLUMN())))=1,"",INDIRECT(ADDRESS(32,7))-INDIRECT(ADDRESS(32,6)))</f>
        <v>10</v>
      </c>
      <c r="J13" s="34" t="s">
        <v>90</v>
      </c>
      <c r="K13" s="28">
        <f ca="1">IF(LEN(INDIRECT(ADDRESS(ROW()-1, COLUMN())))=1,"",INDIRECT(ADDRESS(35,7))-INDIRECT(ADDRESS(35,6)))</f>
        <v>-3</v>
      </c>
      <c r="L13" s="81"/>
      <c r="M13" s="27">
        <f ca="1">IF(COUNT(F13:K13)=0,"",SUM(F13:K13))</f>
        <v>9</v>
      </c>
      <c r="N13" s="97"/>
    </row>
    <row r="14" spans="2:14" ht="21" x14ac:dyDescent="0.25">
      <c r="B14" s="79">
        <v>6</v>
      </c>
      <c r="C14" s="102" t="s">
        <v>62</v>
      </c>
      <c r="D14" s="103"/>
      <c r="E14" s="104"/>
      <c r="F14" s="29" t="str">
        <f ca="1">INDIRECT(ADDRESS(20,7))&amp;":"&amp;INDIRECT(ADDRESS(20,6))</f>
        <v>7:13</v>
      </c>
      <c r="G14" s="31" t="str">
        <f ca="1">INDIRECT(ADDRESS(30,7))&amp;":"&amp;INDIRECT(ADDRESS(30,6))</f>
        <v>4:13</v>
      </c>
      <c r="H14" s="31" t="str">
        <f ca="1">INDIRECT(ADDRESS(40,7))&amp;":"&amp;INDIRECT(ADDRESS(40,6))</f>
        <v>11:13</v>
      </c>
      <c r="I14" s="31" t="str">
        <f ca="1">INDIRECT(ADDRESS(25,6))&amp;":"&amp;INDIRECT(ADDRESS(25,7))</f>
        <v>10:8</v>
      </c>
      <c r="J14" s="31" t="str">
        <f ca="1">INDIRECT(ADDRESS(35,6))&amp;":"&amp;INDIRECT(ADDRESS(35,7))</f>
        <v>12:9</v>
      </c>
      <c r="K14" s="35" t="s">
        <v>90</v>
      </c>
      <c r="L14" s="81">
        <f ca="1">IF(COUNT(F15:K15)=0,"",COUNTIF(F15:K15,"&gt;0")+0.5*COUNTIF(F15:K15,0))</f>
        <v>2</v>
      </c>
      <c r="M14" s="27"/>
      <c r="N14" s="95">
        <v>4</v>
      </c>
    </row>
    <row r="15" spans="2:14" ht="21.75" thickBot="1" x14ac:dyDescent="0.3">
      <c r="B15" s="80"/>
      <c r="C15" s="105"/>
      <c r="D15" s="106"/>
      <c r="E15" s="107"/>
      <c r="F15" s="36">
        <f ca="1">IF(LEN(INDIRECT(ADDRESS(ROW()-1, COLUMN())))=1,"",INDIRECT(ADDRESS(20,7))-INDIRECT(ADDRESS(20,6)))</f>
        <v>-6</v>
      </c>
      <c r="G15" s="37">
        <f ca="1">IF(LEN(INDIRECT(ADDRESS(ROW()-1, COLUMN())))=1,"",INDIRECT(ADDRESS(30,7))-INDIRECT(ADDRESS(30,6)))</f>
        <v>-9</v>
      </c>
      <c r="H15" s="37">
        <f ca="1">IF(LEN(INDIRECT(ADDRESS(ROW()-1, COLUMN())))=1,"",INDIRECT(ADDRESS(40,7))-INDIRECT(ADDRESS(40,6)))</f>
        <v>-2</v>
      </c>
      <c r="I15" s="37">
        <f ca="1">IF(LEN(INDIRECT(ADDRESS(ROW()-1, COLUMN())))=1,"",INDIRECT(ADDRESS(25,6))-INDIRECT(ADDRESS(25,7)))</f>
        <v>2</v>
      </c>
      <c r="J15" s="37">
        <f ca="1">IF(LEN(INDIRECT(ADDRESS(ROW()-1, COLUMN())))=1,"",INDIRECT(ADDRESS(35,6))-INDIRECT(ADDRESS(35,7)))</f>
        <v>3</v>
      </c>
      <c r="K15" s="38" t="s">
        <v>90</v>
      </c>
      <c r="L15" s="82"/>
      <c r="M15" s="37">
        <f ca="1">IF(COUNT(F15:K15)=0,"",SUM(F15:K15))</f>
        <v>-12</v>
      </c>
      <c r="N15" s="96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40" customFormat="1" ht="21.75" thickBot="1" x14ac:dyDescent="0.4">
      <c r="A19" s="39"/>
      <c r="B19" s="85" t="s">
        <v>91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3" s="40" customFormat="1" ht="21.75" thickBot="1" x14ac:dyDescent="0.4">
      <c r="A20" s="39"/>
      <c r="B20" s="41">
        <v>1</v>
      </c>
      <c r="C20" s="99" t="str">
        <f ca="1">IF(ISBLANK(INDIRECT(ADDRESS(B20*2+2,3))),"",INDIRECT(ADDRESS(B20*2+2,3)))</f>
        <v>Бублик Татьяна</v>
      </c>
      <c r="D20" s="99"/>
      <c r="E20" s="100"/>
      <c r="F20" s="42">
        <v>13</v>
      </c>
      <c r="G20" s="43">
        <v>7</v>
      </c>
      <c r="H20" s="101" t="str">
        <f ca="1">IF(ISBLANK(INDIRECT(ADDRESS(K20*2+2,3))),"",INDIRECT(ADDRESS(K20*2+2,3)))</f>
        <v>Семченкова Марина</v>
      </c>
      <c r="I20" s="99"/>
      <c r="J20" s="99"/>
      <c r="K20" s="41">
        <v>6</v>
      </c>
      <c r="L20" s="44" t="s">
        <v>92</v>
      </c>
      <c r="M20" s="45">
        <v>4</v>
      </c>
    </row>
    <row r="21" spans="1:13" s="40" customFormat="1" ht="21.75" thickBot="1" x14ac:dyDescent="0.4">
      <c r="A21" s="39"/>
      <c r="B21" s="41">
        <v>2</v>
      </c>
      <c r="C21" s="99" t="str">
        <f ca="1">IF(ISBLANK(INDIRECT(ADDRESS(B21*2+2,3))),"",INDIRECT(ADDRESS(B21*2+2,3)))</f>
        <v>Зинкеева Татьяна</v>
      </c>
      <c r="D21" s="99"/>
      <c r="E21" s="100"/>
      <c r="F21" s="42">
        <v>10</v>
      </c>
      <c r="G21" s="43">
        <v>11</v>
      </c>
      <c r="H21" s="101" t="str">
        <f ca="1">IF(ISBLANK(INDIRECT(ADDRESS(K21*2+2,3))),"",INDIRECT(ADDRESS(K21*2+2,3)))</f>
        <v>Орлова Таисия</v>
      </c>
      <c r="I21" s="99"/>
      <c r="J21" s="99"/>
      <c r="K21" s="41">
        <v>5</v>
      </c>
      <c r="L21" s="44" t="s">
        <v>92</v>
      </c>
      <c r="M21" s="45">
        <v>5</v>
      </c>
    </row>
    <row r="22" spans="1:13" s="40" customFormat="1" ht="21.75" thickBot="1" x14ac:dyDescent="0.4">
      <c r="A22" s="39"/>
      <c r="B22" s="41">
        <v>3</v>
      </c>
      <c r="C22" s="99" t="str">
        <f ca="1">IF(ISBLANK(INDIRECT(ADDRESS(B22*2+2,3))),"",INDIRECT(ADDRESS(B22*2+2,3)))</f>
        <v>Артюхина Елена</v>
      </c>
      <c r="D22" s="99"/>
      <c r="E22" s="100"/>
      <c r="F22" s="42">
        <v>13</v>
      </c>
      <c r="G22" s="43">
        <v>9</v>
      </c>
      <c r="H22" s="101" t="str">
        <f ca="1">IF(ISBLANK(INDIRECT(ADDRESS(K22*2+2,3))),"",INDIRECT(ADDRESS(K22*2+2,3)))</f>
        <v>Скляр Светлана</v>
      </c>
      <c r="I22" s="99"/>
      <c r="J22" s="99"/>
      <c r="K22" s="41">
        <v>4</v>
      </c>
      <c r="L22" s="44" t="s">
        <v>92</v>
      </c>
      <c r="M22" s="45">
        <v>6</v>
      </c>
    </row>
    <row r="23" spans="1:13" s="40" customFormat="1" ht="21" x14ac:dyDescent="0.35">
      <c r="A23" s="39"/>
      <c r="M23" s="46"/>
    </row>
    <row r="24" spans="1:13" s="40" customFormat="1" ht="21.75" thickBot="1" x14ac:dyDescent="0.4">
      <c r="A24" s="39"/>
      <c r="B24" s="85" t="s">
        <v>93</v>
      </c>
      <c r="C24" s="85"/>
      <c r="D24" s="85"/>
      <c r="E24" s="85"/>
      <c r="F24" s="85"/>
      <c r="G24" s="85"/>
      <c r="H24" s="85"/>
      <c r="I24" s="85"/>
      <c r="J24" s="85"/>
      <c r="K24" s="85"/>
      <c r="M24" s="46"/>
    </row>
    <row r="25" spans="1:13" s="40" customFormat="1" ht="21.75" thickBot="1" x14ac:dyDescent="0.4">
      <c r="A25" s="39"/>
      <c r="B25" s="41">
        <v>6</v>
      </c>
      <c r="C25" s="99" t="str">
        <f ca="1">IF(ISBLANK(INDIRECT(ADDRESS(B25*2+2,3))),"",INDIRECT(ADDRESS(B25*2+2,3)))</f>
        <v>Семченкова Марина</v>
      </c>
      <c r="D25" s="99"/>
      <c r="E25" s="100"/>
      <c r="F25" s="42">
        <v>10</v>
      </c>
      <c r="G25" s="43">
        <v>8</v>
      </c>
      <c r="H25" s="101" t="str">
        <f ca="1">IF(ISBLANK(INDIRECT(ADDRESS(K25*2+2,3))),"",INDIRECT(ADDRESS(K25*2+2,3)))</f>
        <v>Скляр Светлана</v>
      </c>
      <c r="I25" s="99"/>
      <c r="J25" s="99"/>
      <c r="K25" s="41">
        <v>4</v>
      </c>
      <c r="L25" s="44" t="s">
        <v>92</v>
      </c>
      <c r="M25" s="45">
        <v>1</v>
      </c>
    </row>
    <row r="26" spans="1:13" s="40" customFormat="1" ht="21.75" thickBot="1" x14ac:dyDescent="0.4">
      <c r="A26" s="39"/>
      <c r="B26" s="41">
        <v>5</v>
      </c>
      <c r="C26" s="99" t="str">
        <f ca="1">IF(ISBLANK(INDIRECT(ADDRESS(B26*2+2,3))),"",INDIRECT(ADDRESS(B26*2+2,3)))</f>
        <v>Орлова Таисия</v>
      </c>
      <c r="D26" s="99"/>
      <c r="E26" s="100"/>
      <c r="F26" s="42">
        <v>4</v>
      </c>
      <c r="G26" s="43">
        <v>12</v>
      </c>
      <c r="H26" s="101" t="str">
        <f ca="1">IF(ISBLANK(INDIRECT(ADDRESS(K26*2+2,3))),"",INDIRECT(ADDRESS(K26*2+2,3)))</f>
        <v>Артюхина Елена</v>
      </c>
      <c r="I26" s="99"/>
      <c r="J26" s="99"/>
      <c r="K26" s="41">
        <v>3</v>
      </c>
      <c r="L26" s="44" t="s">
        <v>92</v>
      </c>
      <c r="M26" s="45">
        <v>2</v>
      </c>
    </row>
    <row r="27" spans="1:13" s="40" customFormat="1" ht="21.75" thickBot="1" x14ac:dyDescent="0.4">
      <c r="A27" s="39"/>
      <c r="B27" s="41">
        <v>1</v>
      </c>
      <c r="C27" s="99" t="str">
        <f ca="1">IF(ISBLANK(INDIRECT(ADDRESS(B27*2+2,3))),"",INDIRECT(ADDRESS(B27*2+2,3)))</f>
        <v>Бублик Татьяна</v>
      </c>
      <c r="D27" s="99"/>
      <c r="E27" s="100"/>
      <c r="F27" s="42">
        <v>13</v>
      </c>
      <c r="G27" s="43">
        <v>6</v>
      </c>
      <c r="H27" s="101" t="str">
        <f ca="1">IF(ISBLANK(INDIRECT(ADDRESS(K27*2+2,3))),"",INDIRECT(ADDRESS(K27*2+2,3)))</f>
        <v>Зинкеева Татьяна</v>
      </c>
      <c r="I27" s="99"/>
      <c r="J27" s="99"/>
      <c r="K27" s="41">
        <v>2</v>
      </c>
      <c r="L27" s="44" t="s">
        <v>92</v>
      </c>
      <c r="M27" s="45">
        <v>3</v>
      </c>
    </row>
    <row r="28" spans="1:13" s="40" customFormat="1" ht="21" x14ac:dyDescent="0.35">
      <c r="A28" s="39"/>
      <c r="M28" s="46"/>
    </row>
    <row r="29" spans="1:13" s="40" customFormat="1" ht="21.75" thickBot="1" x14ac:dyDescent="0.4">
      <c r="A29" s="39"/>
      <c r="B29" s="85" t="s">
        <v>94</v>
      </c>
      <c r="C29" s="85"/>
      <c r="D29" s="85"/>
      <c r="E29" s="85"/>
      <c r="F29" s="85"/>
      <c r="G29" s="85"/>
      <c r="H29" s="85"/>
      <c r="I29" s="85"/>
      <c r="J29" s="85"/>
      <c r="K29" s="85"/>
      <c r="M29" s="46"/>
    </row>
    <row r="30" spans="1:13" s="40" customFormat="1" ht="21.75" thickBot="1" x14ac:dyDescent="0.4">
      <c r="A30" s="39"/>
      <c r="B30" s="41">
        <v>2</v>
      </c>
      <c r="C30" s="99" t="str">
        <f ca="1">IF(ISBLANK(INDIRECT(ADDRESS(B30*2+2,3))),"",INDIRECT(ADDRESS(B30*2+2,3)))</f>
        <v>Зинкеева Татьяна</v>
      </c>
      <c r="D30" s="99"/>
      <c r="E30" s="100"/>
      <c r="F30" s="42">
        <v>13</v>
      </c>
      <c r="G30" s="43">
        <v>4</v>
      </c>
      <c r="H30" s="101" t="str">
        <f ca="1">IF(ISBLANK(INDIRECT(ADDRESS(K30*2+2,3))),"",INDIRECT(ADDRESS(K30*2+2,3)))</f>
        <v>Семченкова Марина</v>
      </c>
      <c r="I30" s="99"/>
      <c r="J30" s="99"/>
      <c r="K30" s="41">
        <v>6</v>
      </c>
      <c r="L30" s="44" t="s">
        <v>92</v>
      </c>
      <c r="M30" s="45">
        <v>6</v>
      </c>
    </row>
    <row r="31" spans="1:13" s="40" customFormat="1" ht="21.75" thickBot="1" x14ac:dyDescent="0.4">
      <c r="A31" s="39"/>
      <c r="B31" s="41">
        <v>3</v>
      </c>
      <c r="C31" s="99" t="str">
        <f ca="1">IF(ISBLANK(INDIRECT(ADDRESS(B31*2+2,3))),"",INDIRECT(ADDRESS(B31*2+2,3)))</f>
        <v>Артюхина Елена</v>
      </c>
      <c r="D31" s="99"/>
      <c r="E31" s="100"/>
      <c r="F31" s="42">
        <v>6</v>
      </c>
      <c r="G31" s="43">
        <v>13</v>
      </c>
      <c r="H31" s="101" t="str">
        <f ca="1">IF(ISBLANK(INDIRECT(ADDRESS(K31*2+2,3))),"",INDIRECT(ADDRESS(K31*2+2,3)))</f>
        <v>Бублик Татьяна</v>
      </c>
      <c r="I31" s="99"/>
      <c r="J31" s="99"/>
      <c r="K31" s="41">
        <v>1</v>
      </c>
      <c r="L31" s="44" t="s">
        <v>92</v>
      </c>
      <c r="M31" s="45">
        <v>5</v>
      </c>
    </row>
    <row r="32" spans="1:13" s="40" customFormat="1" ht="21.75" thickBot="1" x14ac:dyDescent="0.4">
      <c r="A32" s="39"/>
      <c r="B32" s="41">
        <v>4</v>
      </c>
      <c r="C32" s="99" t="str">
        <f ca="1">IF(ISBLANK(INDIRECT(ADDRESS(B32*2+2,3))),"",INDIRECT(ADDRESS(B32*2+2,3)))</f>
        <v>Скляр Светлана</v>
      </c>
      <c r="D32" s="99"/>
      <c r="E32" s="100"/>
      <c r="F32" s="42">
        <v>3</v>
      </c>
      <c r="G32" s="43">
        <v>13</v>
      </c>
      <c r="H32" s="101" t="str">
        <f ca="1">IF(ISBLANK(INDIRECT(ADDRESS(K32*2+2,3))),"",INDIRECT(ADDRESS(K32*2+2,3)))</f>
        <v>Орлова Таисия</v>
      </c>
      <c r="I32" s="99"/>
      <c r="J32" s="99"/>
      <c r="K32" s="41">
        <v>5</v>
      </c>
      <c r="L32" s="44" t="s">
        <v>92</v>
      </c>
      <c r="M32" s="45">
        <v>4</v>
      </c>
    </row>
    <row r="33" spans="1:13" s="40" customFormat="1" ht="21" x14ac:dyDescent="0.35">
      <c r="A33" s="39"/>
      <c r="M33" s="46"/>
    </row>
    <row r="34" spans="1:13" s="40" customFormat="1" ht="21.75" thickBot="1" x14ac:dyDescent="0.4">
      <c r="A34" s="39"/>
      <c r="B34" s="85" t="s">
        <v>95</v>
      </c>
      <c r="C34" s="85"/>
      <c r="D34" s="85"/>
      <c r="E34" s="85"/>
      <c r="F34" s="85"/>
      <c r="G34" s="85"/>
      <c r="H34" s="85"/>
      <c r="I34" s="85"/>
      <c r="J34" s="85"/>
      <c r="K34" s="85"/>
      <c r="M34" s="46"/>
    </row>
    <row r="35" spans="1:13" s="40" customFormat="1" ht="21.75" thickBot="1" x14ac:dyDescent="0.4">
      <c r="A35" s="39"/>
      <c r="B35" s="41">
        <v>6</v>
      </c>
      <c r="C35" s="99" t="str">
        <f ca="1">IF(ISBLANK(INDIRECT(ADDRESS(B35*2+2,3))),"",INDIRECT(ADDRESS(B35*2+2,3)))</f>
        <v>Семченкова Марина</v>
      </c>
      <c r="D35" s="99"/>
      <c r="E35" s="100"/>
      <c r="F35" s="42">
        <v>12</v>
      </c>
      <c r="G35" s="43">
        <v>9</v>
      </c>
      <c r="H35" s="101" t="str">
        <f ca="1">IF(ISBLANK(INDIRECT(ADDRESS(K35*2+2,3))),"",INDIRECT(ADDRESS(K35*2+2,3)))</f>
        <v>Орлова Таисия</v>
      </c>
      <c r="I35" s="99"/>
      <c r="J35" s="99"/>
      <c r="K35" s="41">
        <v>5</v>
      </c>
      <c r="L35" s="44" t="s">
        <v>92</v>
      </c>
      <c r="M35" s="45">
        <v>3</v>
      </c>
    </row>
    <row r="36" spans="1:13" s="40" customFormat="1" ht="21.75" thickBot="1" x14ac:dyDescent="0.4">
      <c r="A36" s="39"/>
      <c r="B36" s="41">
        <v>1</v>
      </c>
      <c r="C36" s="99" t="str">
        <f ca="1">IF(ISBLANK(INDIRECT(ADDRESS(B36*2+2,3))),"",INDIRECT(ADDRESS(B36*2+2,3)))</f>
        <v>Бублик Татьяна</v>
      </c>
      <c r="D36" s="99"/>
      <c r="E36" s="100"/>
      <c r="F36" s="42">
        <v>9</v>
      </c>
      <c r="G36" s="43">
        <v>13</v>
      </c>
      <c r="H36" s="101" t="str">
        <f ca="1">IF(ISBLANK(INDIRECT(ADDRESS(K36*2+2,3))),"",INDIRECT(ADDRESS(K36*2+2,3)))</f>
        <v>Скляр Светлана</v>
      </c>
      <c r="I36" s="99"/>
      <c r="J36" s="99"/>
      <c r="K36" s="41">
        <v>4</v>
      </c>
      <c r="L36" s="44" t="s">
        <v>92</v>
      </c>
      <c r="M36" s="45">
        <v>2</v>
      </c>
    </row>
    <row r="37" spans="1:13" s="40" customFormat="1" ht="21.75" thickBot="1" x14ac:dyDescent="0.4">
      <c r="A37" s="39"/>
      <c r="B37" s="41">
        <v>2</v>
      </c>
      <c r="C37" s="99" t="str">
        <f ca="1">IF(ISBLANK(INDIRECT(ADDRESS(B37*2+2,3))),"",INDIRECT(ADDRESS(B37*2+2,3)))</f>
        <v>Зинкеева Татьяна</v>
      </c>
      <c r="D37" s="99"/>
      <c r="E37" s="100"/>
      <c r="F37" s="42">
        <v>1</v>
      </c>
      <c r="G37" s="43">
        <v>13</v>
      </c>
      <c r="H37" s="101" t="str">
        <f ca="1">IF(ISBLANK(INDIRECT(ADDRESS(K37*2+2,3))),"",INDIRECT(ADDRESS(K37*2+2,3)))</f>
        <v>Артюхина Елена</v>
      </c>
      <c r="I37" s="99"/>
      <c r="J37" s="99"/>
      <c r="K37" s="41">
        <v>3</v>
      </c>
      <c r="L37" s="44" t="s">
        <v>92</v>
      </c>
      <c r="M37" s="45">
        <v>1</v>
      </c>
    </row>
    <row r="38" spans="1:13" s="40" customFormat="1" ht="21" x14ac:dyDescent="0.35">
      <c r="A38" s="39"/>
      <c r="M38" s="46"/>
    </row>
    <row r="39" spans="1:13" s="40" customFormat="1" ht="21.75" thickBot="1" x14ac:dyDescent="0.4">
      <c r="A39" s="39"/>
      <c r="B39" s="85" t="s">
        <v>96</v>
      </c>
      <c r="C39" s="85"/>
      <c r="D39" s="85"/>
      <c r="E39" s="85"/>
      <c r="F39" s="85"/>
      <c r="G39" s="85"/>
      <c r="H39" s="85"/>
      <c r="I39" s="85"/>
      <c r="J39" s="85"/>
      <c r="K39" s="85"/>
      <c r="M39" s="46"/>
    </row>
    <row r="40" spans="1:13" s="40" customFormat="1" ht="21.75" thickBot="1" x14ac:dyDescent="0.4">
      <c r="A40" s="39"/>
      <c r="B40" s="41">
        <v>3</v>
      </c>
      <c r="C40" s="99" t="str">
        <f ca="1">IF(ISBLANK(INDIRECT(ADDRESS(B40*2+2,3))),"",INDIRECT(ADDRESS(B40*2+2,3)))</f>
        <v>Артюхина Елена</v>
      </c>
      <c r="D40" s="99"/>
      <c r="E40" s="100"/>
      <c r="F40" s="42">
        <v>13</v>
      </c>
      <c r="G40" s="43">
        <v>11</v>
      </c>
      <c r="H40" s="101" t="str">
        <f ca="1">IF(ISBLANK(INDIRECT(ADDRESS(K40*2+2,3))),"",INDIRECT(ADDRESS(K40*2+2,3)))</f>
        <v>Семченкова Марина</v>
      </c>
      <c r="I40" s="99"/>
      <c r="J40" s="99"/>
      <c r="K40" s="41">
        <v>6</v>
      </c>
      <c r="L40" s="44" t="s">
        <v>92</v>
      </c>
      <c r="M40" s="45">
        <v>4</v>
      </c>
    </row>
    <row r="41" spans="1:13" s="40" customFormat="1" ht="21.75" thickBot="1" x14ac:dyDescent="0.4">
      <c r="A41" s="39"/>
      <c r="B41" s="41">
        <v>4</v>
      </c>
      <c r="C41" s="99" t="str">
        <f ca="1">IF(ISBLANK(INDIRECT(ADDRESS(B41*2+2,3))),"",INDIRECT(ADDRESS(B41*2+2,3)))</f>
        <v>Скляр Светлана</v>
      </c>
      <c r="D41" s="99"/>
      <c r="E41" s="100"/>
      <c r="F41" s="42">
        <v>13</v>
      </c>
      <c r="G41" s="43">
        <v>9</v>
      </c>
      <c r="H41" s="101" t="str">
        <f ca="1">IF(ISBLANK(INDIRECT(ADDRESS(K41*2+2,3))),"",INDIRECT(ADDRESS(K41*2+2,3)))</f>
        <v>Зинкеева Татьяна</v>
      </c>
      <c r="I41" s="99"/>
      <c r="J41" s="99"/>
      <c r="K41" s="41">
        <v>2</v>
      </c>
      <c r="L41" s="44" t="s">
        <v>92</v>
      </c>
      <c r="M41" s="45">
        <v>5</v>
      </c>
    </row>
    <row r="42" spans="1:13" s="40" customFormat="1" ht="21.75" thickBot="1" x14ac:dyDescent="0.4">
      <c r="A42" s="39"/>
      <c r="B42" s="41">
        <v>5</v>
      </c>
      <c r="C42" s="99" t="str">
        <f ca="1">IF(ISBLANK(INDIRECT(ADDRESS(B42*2+2,3))),"",INDIRECT(ADDRESS(B42*2+2,3)))</f>
        <v>Орлова Таисия</v>
      </c>
      <c r="D42" s="99"/>
      <c r="E42" s="100"/>
      <c r="F42" s="42">
        <v>13</v>
      </c>
      <c r="G42" s="43">
        <v>4</v>
      </c>
      <c r="H42" s="101" t="str">
        <f ca="1">IF(ISBLANK(INDIRECT(ADDRESS(K42*2+2,3))),"",INDIRECT(ADDRESS(K42*2+2,3)))</f>
        <v>Бублик Татьяна</v>
      </c>
      <c r="I42" s="99"/>
      <c r="J42" s="99"/>
      <c r="K42" s="41">
        <v>1</v>
      </c>
      <c r="L42" s="44" t="s">
        <v>92</v>
      </c>
      <c r="M42" s="45">
        <v>6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zoomScaleNormal="100" workbookViewId="0">
      <selection activeCell="M38" sqref="M38"/>
    </sheetView>
  </sheetViews>
  <sheetFormatPr defaultRowHeight="15" x14ac:dyDescent="0.25"/>
  <cols>
    <col min="1" max="1" width="9.140625" style="16" customWidth="1"/>
    <col min="2" max="4" width="9.140625" style="49" customWidth="1"/>
    <col min="5" max="5" width="9.140625" style="16" customWidth="1"/>
    <col min="6" max="17" width="9.140625" style="49" customWidth="1"/>
    <col min="18" max="16384" width="9.140625" style="49"/>
  </cols>
  <sheetData>
    <row r="1" spans="1:13" ht="59.25" customHeight="1" x14ac:dyDescent="0.25">
      <c r="B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4" spans="1:13" ht="15" customHeight="1" x14ac:dyDescent="0.25">
      <c r="A4" s="16" t="s">
        <v>116</v>
      </c>
      <c r="B4" s="117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Головко Татьяна</v>
      </c>
      <c r="C4" s="118"/>
      <c r="D4" s="50">
        <v>13</v>
      </c>
      <c r="E4" s="51"/>
    </row>
    <row r="5" spans="1:13" ht="15" customHeight="1" x14ac:dyDescent="0.25">
      <c r="A5" s="16">
        <v>1</v>
      </c>
      <c r="C5" s="52"/>
      <c r="E5" s="53"/>
    </row>
    <row r="6" spans="1:13" ht="15" customHeight="1" x14ac:dyDescent="0.25">
      <c r="B6" s="54" t="s">
        <v>92</v>
      </c>
      <c r="C6" s="52">
        <v>1</v>
      </c>
      <c r="E6" s="55"/>
      <c r="F6" s="120" t="str">
        <f ca="1">IF(ISBLANK(D4),"",IF(D4&gt;D8,B4,B8))</f>
        <v>Головко Татьяна</v>
      </c>
      <c r="G6" s="118"/>
      <c r="H6" s="50">
        <v>8</v>
      </c>
      <c r="I6" s="56"/>
    </row>
    <row r="7" spans="1:13" ht="15" customHeight="1" x14ac:dyDescent="0.25">
      <c r="E7" s="55"/>
      <c r="I7" s="57"/>
    </row>
    <row r="8" spans="1:13" ht="15" customHeight="1" x14ac:dyDescent="0.25">
      <c r="A8" s="16" t="s">
        <v>115</v>
      </c>
      <c r="B8" s="117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Мурашова Елена</v>
      </c>
      <c r="C8" s="118"/>
      <c r="D8" s="50">
        <v>10</v>
      </c>
      <c r="E8" s="58"/>
      <c r="I8" s="59"/>
    </row>
    <row r="9" spans="1:13" ht="15" customHeight="1" x14ac:dyDescent="0.25">
      <c r="A9" s="16">
        <v>2</v>
      </c>
      <c r="I9" s="59"/>
    </row>
    <row r="10" spans="1:13" ht="15" customHeight="1" x14ac:dyDescent="0.25">
      <c r="G10" s="54" t="s">
        <v>92</v>
      </c>
      <c r="H10" s="52">
        <v>4</v>
      </c>
      <c r="I10" s="59"/>
      <c r="J10" s="120" t="str">
        <f ca="1">IF(ISBLANK(H6),"",IF(H6&gt;H14,F6,F14))</f>
        <v>Петрушко Юлия</v>
      </c>
      <c r="K10" s="117"/>
      <c r="L10" s="50">
        <v>6</v>
      </c>
      <c r="M10" s="56"/>
    </row>
    <row r="11" spans="1:13" ht="15" customHeight="1" x14ac:dyDescent="0.25">
      <c r="I11" s="59"/>
      <c r="M11" s="57"/>
    </row>
    <row r="12" spans="1:13" ht="15" customHeight="1" x14ac:dyDescent="0.25">
      <c r="B12" s="60"/>
      <c r="C12" s="60"/>
      <c r="D12" s="60"/>
      <c r="E12" s="61"/>
      <c r="I12" s="59"/>
      <c r="M12" s="59"/>
    </row>
    <row r="13" spans="1:13" ht="15" customHeight="1" x14ac:dyDescent="0.25">
      <c r="B13" s="60"/>
      <c r="C13" s="60"/>
      <c r="D13" s="60"/>
      <c r="E13" s="61"/>
      <c r="I13" s="59"/>
      <c r="M13" s="59"/>
    </row>
    <row r="14" spans="1:13" ht="15" customHeight="1" x14ac:dyDescent="0.25">
      <c r="B14" s="60"/>
      <c r="C14" s="60"/>
      <c r="D14" s="60"/>
      <c r="E14" s="61" t="s">
        <v>110</v>
      </c>
      <c r="F14" s="117" t="str">
        <f ca="1">IF(LEFT(E15,1)="-",IF(ISBLANK(INDIRECT(ADDRESS(2^MID(E15,2,1)+2+(MID(E15,3,2)-1)*2^(MID(E15,2,1)+2),MID(E15,2,1)*4,,,E14))),"",IF(INDIRECT(ADDRESS(2^MID(E15,2,1)+2+(MID(E15,3,2)-1)*2^(MID(E15,2,1)+2),MID(E15,2,1)*4,,,E14))&gt;INDIRECT(ADDRESS(2^(1+MID(E15,2,1))+2^MID(E15,2,1)+2+(MID(E15,3,2)-1)*2^(MID(E15,2,1)+2),MID(E15,2,1)*4,,,E14)),INDIRECT(ADDRESS(2^(1+MID(E15,2,1))+2^MID(E15,2,1)+2+(MID(E15,3,2)-1)*2^(MID(E15,2,1)+2),MID(E15,2,1)*4-2,,,E14)),INDIRECT(ADDRESS(2^MID(E15,2,1)+2+(MID(E15,3,2)-1)*2^(MID(E15,2,1)+2),MID(E15,2,1)*4-2,,,E14)))),IF(LEFT(E14,1)="X",IFERROR(INDIRECT(ADDRESS(MATCH(E15,OFFSET(INDIRECT(ADDRESS(1,3,,,E14)),0,0,200,1),0),2,,,E14)),""),IFERROR(INDIRECT(ADDRESS(MATCH(E15,OFFSET(INDIRECT(ADDRESS(3,2,,,E14)),1,6+MAX(OFFSET(INDIRECT(ADDRESS(3,2,,,E14)),0,0,1,20)),2*MAX(OFFSET(INDIRECT(ADDRESS(3,2,,,E14)),0,0,1,20)),1),0)+3,3,,,E14)),"")))</f>
        <v>Петрушко Юлия</v>
      </c>
      <c r="G14" s="118"/>
      <c r="H14" s="50">
        <v>13</v>
      </c>
      <c r="I14" s="62"/>
      <c r="L14" s="52"/>
      <c r="M14" s="59"/>
    </row>
    <row r="15" spans="1:13" ht="15" customHeight="1" x14ac:dyDescent="0.25">
      <c r="B15" s="60"/>
      <c r="C15" s="60"/>
      <c r="D15" s="60"/>
      <c r="E15" s="61">
        <v>1</v>
      </c>
      <c r="M15" s="59"/>
    </row>
    <row r="16" spans="1:13" ht="15" customHeight="1" x14ac:dyDescent="0.25">
      <c r="B16" s="60"/>
      <c r="C16" s="60"/>
      <c r="D16" s="60"/>
      <c r="E16" s="61"/>
      <c r="M16" s="59"/>
    </row>
    <row r="17" spans="1:17" ht="15" customHeight="1" x14ac:dyDescent="0.25">
      <c r="M17" s="59"/>
    </row>
    <row r="18" spans="1:17" ht="15" customHeight="1" x14ac:dyDescent="0.25">
      <c r="K18" s="54" t="s">
        <v>92</v>
      </c>
      <c r="L18" s="52">
        <v>1</v>
      </c>
      <c r="M18" s="59"/>
      <c r="N18" s="120" t="str">
        <f ca="1">IF(ISBLANK(L10),"",IF(L10&gt;L26,J10,J26))</f>
        <v>Бирюкова Наталья</v>
      </c>
      <c r="O18" s="117"/>
      <c r="P18" s="63">
        <v>12</v>
      </c>
      <c r="Q18" s="56"/>
    </row>
    <row r="19" spans="1:17" ht="15" customHeight="1" x14ac:dyDescent="0.25">
      <c r="M19" s="59"/>
      <c r="P19" s="64"/>
      <c r="Q19" s="57"/>
    </row>
    <row r="20" spans="1:17" ht="15" customHeight="1" x14ac:dyDescent="0.25">
      <c r="A20" s="16" t="s">
        <v>116</v>
      </c>
      <c r="B20" s="117" t="str">
        <f ca="1">IF(LEFT(A21,1)="-",IF(ISBLANK(INDIRECT(ADDRESS(2^MID(A21,2,1)+2+(MID(A21,3,2)-1)*2^(MID(A21,2,1)+2),MID(A21,2,1)*4,,,A20))),"",IF(INDIRECT(ADDRESS(2^MID(A21,2,1)+2+(MID(A21,3,2)-1)*2^(MID(A21,2,1)+2),MID(A21,2,1)*4,,,A20))&gt;INDIRECT(ADDRESS(2^(1+MID(A21,2,1))+2^MID(A21,2,1)+2+(MID(A21,3,2)-1)*2^(MID(A21,2,1)+2),MID(A21,2,1)*4,,,A20)),INDIRECT(ADDRESS(2^(1+MID(A21,2,1))+2^MID(A21,2,1)+2+(MID(A21,3,2)-1)*2^(MID(A21,2,1)+2),MID(A21,2,1)*4-2,,,A20)),INDIRECT(ADDRESS(2^MID(A21,2,1)+2+(MID(A21,3,2)-1)*2^(MID(A21,2,1)+2),MID(A21,2,1)*4-2,,,A20)))),IF(LEFT(A20,1)="X",IFERROR(INDIRECT(ADDRESS(MATCH(A21,OFFSET(INDIRECT(ADDRESS(1,3,,,A20)),0,0,200,1),0),2,,,A20)),""),IFERROR(INDIRECT(ADDRESS(MATCH(A21,OFFSET(INDIRECT(ADDRESS(3,2,,,A20)),1,6+MAX(OFFSET(INDIRECT(ADDRESS(3,2,,,A20)),0,0,1,20)),2*MAX(OFFSET(INDIRECT(ADDRESS(3,2,,,A20)),0,0,1,20)),1),0)+3,3,,,A20)),"")))</f>
        <v>Чекмарева Татьяна</v>
      </c>
      <c r="C20" s="118"/>
      <c r="D20" s="50">
        <v>13</v>
      </c>
      <c r="E20" s="51"/>
      <c r="M20" s="59"/>
      <c r="P20" s="60"/>
      <c r="Q20" s="59"/>
    </row>
    <row r="21" spans="1:17" ht="15" customHeight="1" x14ac:dyDescent="0.25">
      <c r="A21" s="16">
        <v>2</v>
      </c>
      <c r="E21" s="53"/>
      <c r="M21" s="59"/>
      <c r="P21" s="60"/>
      <c r="Q21" s="59"/>
    </row>
    <row r="22" spans="1:17" ht="15" customHeight="1" x14ac:dyDescent="0.25">
      <c r="B22" s="54" t="s">
        <v>92</v>
      </c>
      <c r="C22" s="52">
        <v>3</v>
      </c>
      <c r="E22" s="55"/>
      <c r="F22" s="120" t="str">
        <f ca="1">IF(ISBLANK(D20),"",IF(D20&gt;D24,B20,B24))</f>
        <v>Чекмарева Татьяна</v>
      </c>
      <c r="G22" s="118"/>
      <c r="H22" s="50">
        <v>11</v>
      </c>
      <c r="I22" s="56"/>
      <c r="M22" s="59"/>
      <c r="P22" s="60"/>
      <c r="Q22" s="59"/>
    </row>
    <row r="23" spans="1:17" ht="15" customHeight="1" x14ac:dyDescent="0.25">
      <c r="E23" s="55"/>
      <c r="I23" s="57"/>
      <c r="M23" s="59"/>
      <c r="P23" s="60"/>
      <c r="Q23" s="59"/>
    </row>
    <row r="24" spans="1:17" ht="15" customHeight="1" x14ac:dyDescent="0.25">
      <c r="A24" s="16" t="s">
        <v>111</v>
      </c>
      <c r="B24" s="117" t="str">
        <f ca="1">IF(LEFT(A25,1)="-",IF(ISBLANK(INDIRECT(ADDRESS(2^MID(A25,2,1)+2+(MID(A25,3,2)-1)*2^(MID(A25,2,1)+2),MID(A25,2,1)*4,,,A24))),"",IF(INDIRECT(ADDRESS(2^MID(A25,2,1)+2+(MID(A25,3,2)-1)*2^(MID(A25,2,1)+2),MID(A25,2,1)*4,,,A24))&gt;INDIRECT(ADDRESS(2^(1+MID(A25,2,1))+2^MID(A25,2,1)+2+(MID(A25,3,2)-1)*2^(MID(A25,2,1)+2),MID(A25,2,1)*4,,,A24)),INDIRECT(ADDRESS(2^(1+MID(A25,2,1))+2^MID(A25,2,1)+2+(MID(A25,3,2)-1)*2^(MID(A25,2,1)+2),MID(A25,2,1)*4-2,,,A24)),INDIRECT(ADDRESS(2^MID(A25,2,1)+2+(MID(A25,3,2)-1)*2^(MID(A25,2,1)+2),MID(A25,2,1)*4-2,,,A24)))),IF(LEFT(A24,1)="X",IFERROR(INDIRECT(ADDRESS(MATCH(A25,OFFSET(INDIRECT(ADDRESS(1,3,,,A24)),0,0,200,1),0),2,,,A24)),""),IFERROR(INDIRECT(ADDRESS(MATCH(A25,OFFSET(INDIRECT(ADDRESS(3,2,,,A24)),1,6+MAX(OFFSET(INDIRECT(ADDRESS(3,2,,,A24)),0,0,1,20)),2*MAX(OFFSET(INDIRECT(ADDRESS(3,2,,,A24)),0,0,1,20)),1),0)+3,3,,,A24)),"")))</f>
        <v>Орлова Таисия</v>
      </c>
      <c r="C24" s="118"/>
      <c r="D24" s="50">
        <v>10</v>
      </c>
      <c r="E24" s="58"/>
      <c r="I24" s="59"/>
      <c r="M24" s="59"/>
      <c r="P24" s="60"/>
      <c r="Q24" s="59"/>
    </row>
    <row r="25" spans="1:17" ht="15" customHeight="1" x14ac:dyDescent="0.25">
      <c r="A25" s="16">
        <v>2</v>
      </c>
      <c r="I25" s="59"/>
      <c r="M25" s="59"/>
      <c r="P25" s="60"/>
      <c r="Q25" s="59"/>
    </row>
    <row r="26" spans="1:17" ht="15" customHeight="1" x14ac:dyDescent="0.25">
      <c r="G26" s="54" t="s">
        <v>92</v>
      </c>
      <c r="H26" s="52">
        <v>6</v>
      </c>
      <c r="I26" s="59"/>
      <c r="J26" s="120" t="str">
        <f ca="1">IF(ISBLANK(H22),"",IF(H22&gt;H30,F22,F30))</f>
        <v>Бирюкова Наталья</v>
      </c>
      <c r="K26" s="118"/>
      <c r="L26" s="50">
        <v>13</v>
      </c>
      <c r="M26" s="62"/>
      <c r="P26" s="60"/>
      <c r="Q26" s="59"/>
    </row>
    <row r="27" spans="1:17" ht="15" customHeight="1" x14ac:dyDescent="0.25">
      <c r="I27" s="59"/>
      <c r="P27" s="60"/>
      <c r="Q27" s="59"/>
    </row>
    <row r="28" spans="1:17" ht="15" customHeight="1" x14ac:dyDescent="0.25">
      <c r="B28" s="60"/>
      <c r="C28" s="60"/>
      <c r="D28" s="60"/>
      <c r="E28" s="61"/>
      <c r="I28" s="59"/>
      <c r="P28" s="60"/>
      <c r="Q28" s="59"/>
    </row>
    <row r="29" spans="1:17" ht="15" customHeight="1" x14ac:dyDescent="0.25">
      <c r="B29" s="60"/>
      <c r="C29" s="60"/>
      <c r="D29" s="60"/>
      <c r="E29" s="61"/>
      <c r="I29" s="59"/>
      <c r="P29" s="60"/>
      <c r="Q29" s="59"/>
    </row>
    <row r="30" spans="1:17" ht="15" customHeight="1" x14ac:dyDescent="0.25">
      <c r="B30" s="60"/>
      <c r="C30" s="60"/>
      <c r="D30" s="60"/>
      <c r="E30" s="61" t="s">
        <v>114</v>
      </c>
      <c r="F30" s="117" t="str">
        <f ca="1">IF(LEFT(E31,1)="-",IF(ISBLANK(INDIRECT(ADDRESS(2^MID(E31,2,1)+2+(MID(E31,3,2)-1)*2^(MID(E31,2,1)+2),MID(E31,2,1)*4,,,E30))),"",IF(INDIRECT(ADDRESS(2^MID(E31,2,1)+2+(MID(E31,3,2)-1)*2^(MID(E31,2,1)+2),MID(E31,2,1)*4,,,E30))&gt;INDIRECT(ADDRESS(2^(1+MID(E31,2,1))+2^MID(E31,2,1)+2+(MID(E31,3,2)-1)*2^(MID(E31,2,1)+2),MID(E31,2,1)*4,,,E30)),INDIRECT(ADDRESS(2^(1+MID(E31,2,1))+2^MID(E31,2,1)+2+(MID(E31,3,2)-1)*2^(MID(E31,2,1)+2),MID(E31,2,1)*4-2,,,E30)),INDIRECT(ADDRESS(2^MID(E31,2,1)+2+(MID(E31,3,2)-1)*2^(MID(E31,2,1)+2),MID(E31,2,1)*4-2,,,E30)))),IF(LEFT(E30,1)="X",IFERROR(INDIRECT(ADDRESS(MATCH(E31,OFFSET(INDIRECT(ADDRESS(1,3,,,E30)),0,0,200,1),0),2,,,E30)),""),IFERROR(INDIRECT(ADDRESS(MATCH(E31,OFFSET(INDIRECT(ADDRESS(3,2,,,E30)),1,6+MAX(OFFSET(INDIRECT(ADDRESS(3,2,,,E30)),0,0,1,20)),2*MAX(OFFSET(INDIRECT(ADDRESS(3,2,,,E30)),0,0,1,20)),1),0)+3,3,,,E30)),"")))</f>
        <v>Бирюкова Наталья</v>
      </c>
      <c r="G30" s="118"/>
      <c r="H30" s="50">
        <v>13</v>
      </c>
      <c r="I30" s="62"/>
      <c r="P30" s="60"/>
      <c r="Q30" s="59"/>
    </row>
    <row r="31" spans="1:17" ht="15" customHeight="1" x14ac:dyDescent="0.25">
      <c r="B31" s="60"/>
      <c r="C31" s="60"/>
      <c r="D31" s="60"/>
      <c r="E31" s="61">
        <v>1</v>
      </c>
      <c r="P31" s="60"/>
      <c r="Q31" s="59"/>
    </row>
    <row r="32" spans="1:17" ht="15" customHeight="1" x14ac:dyDescent="0.25">
      <c r="B32" s="60"/>
      <c r="C32" s="60"/>
      <c r="D32" s="60"/>
      <c r="E32" s="61"/>
      <c r="P32" s="60"/>
      <c r="Q32" s="59"/>
    </row>
    <row r="33" spans="1:19" ht="15" customHeight="1" x14ac:dyDescent="0.25">
      <c r="P33" s="60"/>
      <c r="Q33" s="59"/>
    </row>
    <row r="34" spans="1:19" ht="15" customHeight="1" x14ac:dyDescent="0.25">
      <c r="O34" s="54" t="s">
        <v>92</v>
      </c>
      <c r="P34" s="52">
        <v>3</v>
      </c>
      <c r="Q34" s="59"/>
      <c r="R34" s="122" t="str">
        <f ca="1">IF(ISBLANK(P18),"",IF(P18&gt;P50,N18,N50))</f>
        <v>Кирменская Елена</v>
      </c>
      <c r="S34" s="123"/>
    </row>
    <row r="35" spans="1:19" ht="15" customHeight="1" x14ac:dyDescent="0.25">
      <c r="P35" s="60"/>
      <c r="Q35" s="59"/>
    </row>
    <row r="36" spans="1:19" ht="15" customHeight="1" x14ac:dyDescent="0.25">
      <c r="A36" s="16" t="s">
        <v>110</v>
      </c>
      <c r="B36" s="117" t="str">
        <f ca="1">IF(LEFT(A37,1)="-",IF(ISBLANK(INDIRECT(ADDRESS(2^MID(A37,2,1)+2+(MID(A37,3,2)-1)*2^(MID(A37,2,1)+2),MID(A37,2,1)*4,,,A36))),"",IF(INDIRECT(ADDRESS(2^MID(A37,2,1)+2+(MID(A37,3,2)-1)*2^(MID(A37,2,1)+2),MID(A37,2,1)*4,,,A36))&gt;INDIRECT(ADDRESS(2^(1+MID(A37,2,1))+2^MID(A37,2,1)+2+(MID(A37,3,2)-1)*2^(MID(A37,2,1)+2),MID(A37,2,1)*4,,,A36)),INDIRECT(ADDRESS(2^(1+MID(A37,2,1))+2^MID(A37,2,1)+2+(MID(A37,3,2)-1)*2^(MID(A37,2,1)+2),MID(A37,2,1)*4-2,,,A36)),INDIRECT(ADDRESS(2^MID(A37,2,1)+2+(MID(A37,3,2)-1)*2^(MID(A37,2,1)+2),MID(A37,2,1)*4-2,,,A36)))),IF(LEFT(A36,1)="X",IFERROR(INDIRECT(ADDRESS(MATCH(A37,OFFSET(INDIRECT(ADDRESS(1,3,,,A36)),0,0,200,1),0),2,,,A36)),""),IFERROR(INDIRECT(ADDRESS(MATCH(A37,OFFSET(INDIRECT(ADDRESS(3,2,,,A36)),1,6+MAX(OFFSET(INDIRECT(ADDRESS(3,2,,,A36)),0,0,1,20)),2*MAX(OFFSET(INDIRECT(ADDRESS(3,2,,,A36)),0,0,1,20)),1),0)+3,3,,,A36)),"")))</f>
        <v>Соколова Ольга</v>
      </c>
      <c r="C36" s="118"/>
      <c r="D36" s="50">
        <v>13</v>
      </c>
      <c r="E36" s="51"/>
      <c r="P36" s="60"/>
      <c r="Q36" s="59"/>
    </row>
    <row r="37" spans="1:19" ht="15" customHeight="1" x14ac:dyDescent="0.25">
      <c r="A37" s="16">
        <v>2</v>
      </c>
      <c r="E37" s="53"/>
      <c r="P37" s="60"/>
      <c r="Q37" s="59"/>
    </row>
    <row r="38" spans="1:19" ht="15" customHeight="1" x14ac:dyDescent="0.25">
      <c r="B38" s="54" t="s">
        <v>92</v>
      </c>
      <c r="C38" s="52">
        <v>4</v>
      </c>
      <c r="E38" s="55"/>
      <c r="F38" s="120" t="str">
        <f ca="1">IF(ISBLANK(D36),"",IF(D36&gt;D40,B36,B40))</f>
        <v>Соколова Ольга</v>
      </c>
      <c r="G38" s="118"/>
      <c r="H38" s="50">
        <v>10</v>
      </c>
      <c r="I38" s="56"/>
      <c r="P38" s="60"/>
      <c r="Q38" s="59"/>
    </row>
    <row r="39" spans="1:19" ht="15" customHeight="1" x14ac:dyDescent="0.25">
      <c r="E39" s="55"/>
      <c r="I39" s="57"/>
      <c r="P39" s="60"/>
      <c r="Q39" s="59"/>
    </row>
    <row r="40" spans="1:19" ht="15" customHeight="1" x14ac:dyDescent="0.25">
      <c r="A40" s="16" t="s">
        <v>117</v>
      </c>
      <c r="B40" s="117" t="str">
        <f ca="1">IF(LEFT(A41,1)="-",IF(ISBLANK(INDIRECT(ADDRESS(2^MID(A41,2,1)+2+(MID(A41,3,2)-1)*2^(MID(A41,2,1)+2),MID(A41,2,1)*4,,,A40))),"",IF(INDIRECT(ADDRESS(2^MID(A41,2,1)+2+(MID(A41,3,2)-1)*2^(MID(A41,2,1)+2),MID(A41,2,1)*4,,,A40))&gt;INDIRECT(ADDRESS(2^(1+MID(A41,2,1))+2^MID(A41,2,1)+2+(MID(A41,3,2)-1)*2^(MID(A41,2,1)+2),MID(A41,2,1)*4,,,A40)),INDIRECT(ADDRESS(2^(1+MID(A41,2,1))+2^MID(A41,2,1)+2+(MID(A41,3,2)-1)*2^(MID(A41,2,1)+2),MID(A41,2,1)*4-2,,,A40)),INDIRECT(ADDRESS(2^MID(A41,2,1)+2+(MID(A41,3,2)-1)*2^(MID(A41,2,1)+2),MID(A41,2,1)*4-2,,,A40)))),IF(LEFT(A40,1)="X",IFERROR(INDIRECT(ADDRESS(MATCH(A41,OFFSET(INDIRECT(ADDRESS(1,3,,,A40)),0,0,200,1),0),2,,,A40)),""),IFERROR(INDIRECT(ADDRESS(MATCH(A41,OFFSET(INDIRECT(ADDRESS(3,2,,,A40)),1,6+MAX(OFFSET(INDIRECT(ADDRESS(3,2,,,A40)),0,0,1,20)),2*MAX(OFFSET(INDIRECT(ADDRESS(3,2,,,A40)),0,0,1,20)),1),0)+3,3,,,A40)),"")))</f>
        <v>Борисенко Анна</v>
      </c>
      <c r="C40" s="118"/>
      <c r="D40" s="50">
        <v>7</v>
      </c>
      <c r="E40" s="58"/>
      <c r="I40" s="59"/>
      <c r="P40" s="60"/>
      <c r="Q40" s="59"/>
    </row>
    <row r="41" spans="1:19" ht="15" customHeight="1" x14ac:dyDescent="0.25">
      <c r="A41" s="16">
        <v>2</v>
      </c>
      <c r="I41" s="59"/>
      <c r="P41" s="60"/>
      <c r="Q41" s="59"/>
    </row>
    <row r="42" spans="1:19" ht="15" customHeight="1" x14ac:dyDescent="0.25">
      <c r="G42" s="54" t="s">
        <v>92</v>
      </c>
      <c r="H42" s="52">
        <v>1</v>
      </c>
      <c r="I42" s="59"/>
      <c r="J42" s="120" t="str">
        <f ca="1">IF(ISBLANK(H38),"",IF(H38&gt;H46,F38,F46))</f>
        <v>Кирменская Елена</v>
      </c>
      <c r="K42" s="117"/>
      <c r="L42" s="50">
        <v>13</v>
      </c>
      <c r="M42" s="56"/>
      <c r="P42" s="60"/>
      <c r="Q42" s="59"/>
    </row>
    <row r="43" spans="1:19" ht="15" customHeight="1" x14ac:dyDescent="0.25">
      <c r="H43" s="52"/>
      <c r="I43" s="59"/>
      <c r="M43" s="57"/>
      <c r="P43" s="60"/>
      <c r="Q43" s="59"/>
    </row>
    <row r="44" spans="1:19" ht="15" customHeight="1" x14ac:dyDescent="0.25">
      <c r="B44" s="60"/>
      <c r="C44" s="60"/>
      <c r="D44" s="60"/>
      <c r="E44" s="61"/>
      <c r="I44" s="59"/>
      <c r="M44" s="59"/>
      <c r="P44" s="60"/>
      <c r="Q44" s="59"/>
    </row>
    <row r="45" spans="1:19" ht="15" customHeight="1" x14ac:dyDescent="0.25">
      <c r="B45" s="60"/>
      <c r="C45" s="60"/>
      <c r="D45" s="60"/>
      <c r="E45" s="61"/>
      <c r="I45" s="59"/>
      <c r="M45" s="59"/>
      <c r="P45" s="60"/>
      <c r="Q45" s="59"/>
    </row>
    <row r="46" spans="1:19" ht="15" customHeight="1" x14ac:dyDescent="0.25">
      <c r="B46" s="60"/>
      <c r="C46" s="60"/>
      <c r="D46" s="60"/>
      <c r="E46" s="61" t="s">
        <v>115</v>
      </c>
      <c r="F46" s="117" t="str">
        <f ca="1">IF(LEFT(E47,1)="-",IF(ISBLANK(INDIRECT(ADDRESS(2^MID(E47,2,1)+2+(MID(E47,3,2)-1)*2^(MID(E47,2,1)+2),MID(E47,2,1)*4,,,E46))),"",IF(INDIRECT(ADDRESS(2^MID(E47,2,1)+2+(MID(E47,3,2)-1)*2^(MID(E47,2,1)+2),MID(E47,2,1)*4,,,E46))&gt;INDIRECT(ADDRESS(2^(1+MID(E47,2,1))+2^MID(E47,2,1)+2+(MID(E47,3,2)-1)*2^(MID(E47,2,1)+2),MID(E47,2,1)*4,,,E46)),INDIRECT(ADDRESS(2^(1+MID(E47,2,1))+2^MID(E47,2,1)+2+(MID(E47,3,2)-1)*2^(MID(E47,2,1)+2),MID(E47,2,1)*4-2,,,E46)),INDIRECT(ADDRESS(2^MID(E47,2,1)+2+(MID(E47,3,2)-1)*2^(MID(E47,2,1)+2),MID(E47,2,1)*4-2,,,E46)))),IF(LEFT(E46,1)="X",IFERROR(INDIRECT(ADDRESS(MATCH(E47,OFFSET(INDIRECT(ADDRESS(1,3,,,E46)),0,0,200,1),0),2,,,E46)),""),IFERROR(INDIRECT(ADDRESS(MATCH(E47,OFFSET(INDIRECT(ADDRESS(3,2,,,E46)),1,6+MAX(OFFSET(INDIRECT(ADDRESS(3,2,,,E46)),0,0,1,20)),2*MAX(OFFSET(INDIRECT(ADDRESS(3,2,,,E46)),0,0,1,20)),1),0)+3,3,,,E46)),"")))</f>
        <v>Кирменская Елена</v>
      </c>
      <c r="G46" s="118"/>
      <c r="H46" s="50">
        <v>13</v>
      </c>
      <c r="I46" s="62"/>
      <c r="M46" s="59"/>
      <c r="P46" s="60"/>
      <c r="Q46" s="59"/>
    </row>
    <row r="47" spans="1:19" ht="15" customHeight="1" x14ac:dyDescent="0.25">
      <c r="B47" s="60"/>
      <c r="C47" s="60"/>
      <c r="D47" s="60"/>
      <c r="E47" s="61">
        <v>1</v>
      </c>
      <c r="M47" s="59"/>
      <c r="P47" s="60"/>
      <c r="Q47" s="59"/>
    </row>
    <row r="48" spans="1:19" ht="15" customHeight="1" x14ac:dyDescent="0.25">
      <c r="B48" s="60"/>
      <c r="C48" s="60"/>
      <c r="D48" s="60"/>
      <c r="E48" s="61"/>
      <c r="M48" s="59"/>
      <c r="P48" s="60"/>
      <c r="Q48" s="59"/>
    </row>
    <row r="49" spans="1:17" ht="15" customHeight="1" x14ac:dyDescent="0.25">
      <c r="M49" s="59"/>
      <c r="P49" s="60"/>
      <c r="Q49" s="59"/>
    </row>
    <row r="50" spans="1:17" ht="15" customHeight="1" x14ac:dyDescent="0.25">
      <c r="K50" s="54" t="s">
        <v>92</v>
      </c>
      <c r="L50" s="52">
        <v>3</v>
      </c>
      <c r="M50" s="59"/>
      <c r="N50" s="120" t="str">
        <f ca="1">IF(ISBLANK(L42),"",IF(L42&gt;L58,J42,J58))</f>
        <v>Кирменская Елена</v>
      </c>
      <c r="O50" s="117"/>
      <c r="P50" s="63">
        <v>13</v>
      </c>
      <c r="Q50" s="62"/>
    </row>
    <row r="51" spans="1:17" ht="15" customHeight="1" x14ac:dyDescent="0.25">
      <c r="M51" s="59"/>
    </row>
    <row r="52" spans="1:17" ht="15" customHeight="1" x14ac:dyDescent="0.25">
      <c r="A52" s="16" t="s">
        <v>117</v>
      </c>
      <c r="B52" s="117" t="str">
        <f ca="1">IF(LEFT(A53,1)="-",IF(ISBLANK(INDIRECT(ADDRESS(2^MID(A53,2,1)+2+(MID(A53,3,2)-1)*2^(MID(A53,2,1)+2),MID(A53,2,1)*4,,,A52))),"",IF(INDIRECT(ADDRESS(2^MID(A53,2,1)+2+(MID(A53,3,2)-1)*2^(MID(A53,2,1)+2),MID(A53,2,1)*4,,,A52))&gt;INDIRECT(ADDRESS(2^(1+MID(A53,2,1))+2^MID(A53,2,1)+2+(MID(A53,3,2)-1)*2^(MID(A53,2,1)+2),MID(A53,2,1)*4,,,A52)),INDIRECT(ADDRESS(2^(1+MID(A53,2,1))+2^MID(A53,2,1)+2+(MID(A53,3,2)-1)*2^(MID(A53,2,1)+2),MID(A53,2,1)*4-2,,,A52)),INDIRECT(ADDRESS(2^MID(A53,2,1)+2+(MID(A53,3,2)-1)*2^(MID(A53,2,1)+2),MID(A53,2,1)*4-2,,,A52)))),IF(LEFT(A52,1)="X",IFERROR(INDIRECT(ADDRESS(MATCH(A53,OFFSET(INDIRECT(ADDRESS(1,3,,,A52)),0,0,200,1),0),2,,,A52)),""),IFERROR(INDIRECT(ADDRESS(MATCH(A53,OFFSET(INDIRECT(ADDRESS(3,2,,,A52)),1,6+MAX(OFFSET(INDIRECT(ADDRESS(3,2,,,A52)),0,0,1,20)),2*MAX(OFFSET(INDIRECT(ADDRESS(3,2,,,A52)),0,0,1,20)),1),0)+3,3,,,A52)),"")))</f>
        <v>Алиева Ольга</v>
      </c>
      <c r="C52" s="118"/>
      <c r="D52" s="50">
        <v>11</v>
      </c>
      <c r="E52" s="51"/>
      <c r="M52" s="59"/>
    </row>
    <row r="53" spans="1:17" ht="15" customHeight="1" x14ac:dyDescent="0.25">
      <c r="A53" s="16">
        <v>1</v>
      </c>
      <c r="E53" s="53"/>
      <c r="M53" s="59"/>
    </row>
    <row r="54" spans="1:17" ht="15" customHeight="1" x14ac:dyDescent="0.25">
      <c r="B54" s="54" t="s">
        <v>92</v>
      </c>
      <c r="C54" s="52">
        <v>6</v>
      </c>
      <c r="E54" s="55"/>
      <c r="F54" s="120" t="str">
        <f ca="1">IF(ISBLANK(D52),"",IF(D52&gt;D56,B52,B56))</f>
        <v>Алиева Ольга</v>
      </c>
      <c r="G54" s="118"/>
      <c r="H54" s="50">
        <v>8</v>
      </c>
      <c r="I54" s="56"/>
      <c r="M54" s="59"/>
    </row>
    <row r="55" spans="1:17" ht="15" customHeight="1" x14ac:dyDescent="0.25">
      <c r="E55" s="55"/>
      <c r="I55" s="57"/>
      <c r="M55" s="59"/>
    </row>
    <row r="56" spans="1:17" ht="15" customHeight="1" x14ac:dyDescent="0.25">
      <c r="A56" s="16" t="s">
        <v>114</v>
      </c>
      <c r="B56" s="117" t="str">
        <f ca="1">IF(LEFT(A57,1)="-",IF(ISBLANK(INDIRECT(ADDRESS(2^MID(A57,2,1)+2+(MID(A57,3,2)-1)*2^(MID(A57,2,1)+2),MID(A57,2,1)*4,,,A56))),"",IF(INDIRECT(ADDRESS(2^MID(A57,2,1)+2+(MID(A57,3,2)-1)*2^(MID(A57,2,1)+2),MID(A57,2,1)*4,,,A56))&gt;INDIRECT(ADDRESS(2^(1+MID(A57,2,1))+2^MID(A57,2,1)+2+(MID(A57,3,2)-1)*2^(MID(A57,2,1)+2),MID(A57,2,1)*4,,,A56)),INDIRECT(ADDRESS(2^(1+MID(A57,2,1))+2^MID(A57,2,1)+2+(MID(A57,3,2)-1)*2^(MID(A57,2,1)+2),MID(A57,2,1)*4-2,,,A56)),INDIRECT(ADDRESS(2^MID(A57,2,1)+2+(MID(A57,3,2)-1)*2^(MID(A57,2,1)+2),MID(A57,2,1)*4-2,,,A56)))),IF(LEFT(A56,1)="X",IFERROR(INDIRECT(ADDRESS(MATCH(A57,OFFSET(INDIRECT(ADDRESS(1,3,,,A56)),0,0,200,1),0),2,,,A56)),""),IFERROR(INDIRECT(ADDRESS(MATCH(A57,OFFSET(INDIRECT(ADDRESS(3,2,,,A56)),1,6+MAX(OFFSET(INDIRECT(ADDRESS(3,2,,,A56)),0,0,1,20)),2*MAX(OFFSET(INDIRECT(ADDRESS(3,2,,,A56)),0,0,1,20)),1),0)+3,3,,,A56)),"")))</f>
        <v>Федорова Анна</v>
      </c>
      <c r="C56" s="118"/>
      <c r="D56" s="50">
        <v>10</v>
      </c>
      <c r="E56" s="58"/>
      <c r="I56" s="59"/>
      <c r="M56" s="59"/>
    </row>
    <row r="57" spans="1:17" ht="15" customHeight="1" x14ac:dyDescent="0.25">
      <c r="A57" s="16">
        <v>2</v>
      </c>
      <c r="I57" s="59"/>
      <c r="M57" s="59"/>
    </row>
    <row r="58" spans="1:17" ht="15" customHeight="1" x14ac:dyDescent="0.25">
      <c r="G58" s="54" t="s">
        <v>92</v>
      </c>
      <c r="H58" s="52">
        <v>3</v>
      </c>
      <c r="I58" s="59"/>
      <c r="J58" s="120" t="str">
        <f ca="1">IF(ISBLANK(H54),"",IF(H54&gt;H62,F54,F62))</f>
        <v>Артюхина Елена</v>
      </c>
      <c r="K58" s="118"/>
      <c r="L58" s="50">
        <v>8</v>
      </c>
      <c r="M58" s="62"/>
    </row>
    <row r="59" spans="1:17" ht="15" customHeight="1" x14ac:dyDescent="0.25">
      <c r="I59" s="59"/>
    </row>
    <row r="60" spans="1:17" ht="15" customHeight="1" x14ac:dyDescent="0.25">
      <c r="B60" s="60"/>
      <c r="C60" s="60"/>
      <c r="D60" s="60"/>
      <c r="E60" s="61"/>
      <c r="I60" s="59"/>
    </row>
    <row r="61" spans="1:17" ht="15" customHeight="1" x14ac:dyDescent="0.25">
      <c r="B61" s="60"/>
      <c r="C61" s="60"/>
      <c r="D61" s="60"/>
      <c r="E61" s="61"/>
      <c r="I61" s="59"/>
    </row>
    <row r="62" spans="1:17" ht="15" customHeight="1" x14ac:dyDescent="0.25">
      <c r="B62" s="60"/>
      <c r="C62" s="60"/>
      <c r="D62" s="60"/>
      <c r="E62" s="61" t="s">
        <v>111</v>
      </c>
      <c r="F62" s="117" t="str">
        <f ca="1">IF(LEFT(E63,1)="-",IF(ISBLANK(INDIRECT(ADDRESS(2^MID(E63,2,1)+2+(MID(E63,3,2)-1)*2^(MID(E63,2,1)+2),MID(E63,2,1)*4,,,E62))),"",IF(INDIRECT(ADDRESS(2^MID(E63,2,1)+2+(MID(E63,3,2)-1)*2^(MID(E63,2,1)+2),MID(E63,2,1)*4,,,E62))&gt;INDIRECT(ADDRESS(2^(1+MID(E63,2,1))+2^MID(E63,2,1)+2+(MID(E63,3,2)-1)*2^(MID(E63,2,1)+2),MID(E63,2,1)*4,,,E62)),INDIRECT(ADDRESS(2^(1+MID(E63,2,1))+2^MID(E63,2,1)+2+(MID(E63,3,2)-1)*2^(MID(E63,2,1)+2),MID(E63,2,1)*4-2,,,E62)),INDIRECT(ADDRESS(2^MID(E63,2,1)+2+(MID(E63,3,2)-1)*2^(MID(E63,2,1)+2),MID(E63,2,1)*4-2,,,E62)))),IF(LEFT(E62,1)="X",IFERROR(INDIRECT(ADDRESS(MATCH(E63,OFFSET(INDIRECT(ADDRESS(1,3,,,E62)),0,0,200,1),0),2,,,E62)),""),IFERROR(INDIRECT(ADDRESS(MATCH(E63,OFFSET(INDIRECT(ADDRESS(3,2,,,E62)),1,6+MAX(OFFSET(INDIRECT(ADDRESS(3,2,,,E62)),0,0,1,20)),2*MAX(OFFSET(INDIRECT(ADDRESS(3,2,,,E62)),0,0,1,20)),1),0)+3,3,,,E62)),"")))</f>
        <v>Артюхина Елена</v>
      </c>
      <c r="G62" s="118"/>
      <c r="H62" s="50">
        <v>13</v>
      </c>
      <c r="I62" s="62"/>
    </row>
    <row r="63" spans="1:17" ht="15" customHeight="1" x14ac:dyDescent="0.25">
      <c r="B63" s="60"/>
      <c r="C63" s="60"/>
      <c r="D63" s="60"/>
      <c r="E63" s="61">
        <v>1</v>
      </c>
    </row>
    <row r="64" spans="1:17" ht="15" customHeight="1" x14ac:dyDescent="0.25">
      <c r="B64" s="60"/>
      <c r="C64" s="60"/>
      <c r="D64" s="60"/>
      <c r="E64" s="61"/>
    </row>
    <row r="66" spans="2:7" x14ac:dyDescent="0.25">
      <c r="B66" s="121" t="s">
        <v>112</v>
      </c>
      <c r="C66" s="121"/>
      <c r="D66" s="121"/>
    </row>
    <row r="68" spans="2:7" ht="15" customHeight="1" x14ac:dyDescent="0.25">
      <c r="B68" s="117" t="str">
        <f ca="1">IF(ISBLANK(L10),"",IF(L10&gt;L26,J26,J10))</f>
        <v>Петрушко Юлия</v>
      </c>
      <c r="C68" s="118"/>
      <c r="D68" s="50">
        <v>8</v>
      </c>
      <c r="E68" s="56"/>
      <c r="F68" s="119"/>
      <c r="G68" s="119"/>
    </row>
    <row r="69" spans="2:7" ht="15" customHeight="1" x14ac:dyDescent="0.25">
      <c r="E69" s="57"/>
    </row>
    <row r="70" spans="2:7" ht="15" customHeight="1" x14ac:dyDescent="0.25">
      <c r="B70" s="54" t="s">
        <v>92</v>
      </c>
      <c r="C70" s="52">
        <v>1</v>
      </c>
      <c r="E70" s="59"/>
      <c r="F70" s="120" t="str">
        <f ca="1">IF(ISBLANK(D68),"",IF(D68&gt;D72,B68,B72))</f>
        <v>Артюхина Елена</v>
      </c>
      <c r="G70" s="117"/>
    </row>
    <row r="71" spans="2:7" ht="15" customHeight="1" x14ac:dyDescent="0.25">
      <c r="E71" s="59"/>
    </row>
    <row r="72" spans="2:7" ht="15" customHeight="1" x14ac:dyDescent="0.25">
      <c r="B72" s="117" t="str">
        <f ca="1">IF(ISBLANK(L42),"",IF(L42&gt;L58,J58,J42))</f>
        <v>Артюхина Елена</v>
      </c>
      <c r="C72" s="118"/>
      <c r="D72" s="50">
        <v>13</v>
      </c>
      <c r="E72" s="62"/>
    </row>
  </sheetData>
  <mergeCells count="29">
    <mergeCell ref="N18:O18"/>
    <mergeCell ref="B20:C20"/>
    <mergeCell ref="F22:G22"/>
    <mergeCell ref="B24:C24"/>
    <mergeCell ref="J26:K26"/>
    <mergeCell ref="R34:S34"/>
    <mergeCell ref="B36:C36"/>
    <mergeCell ref="F38:G38"/>
    <mergeCell ref="B40:C40"/>
    <mergeCell ref="J42:K42"/>
    <mergeCell ref="N50:O50"/>
    <mergeCell ref="B52:C52"/>
    <mergeCell ref="F54:G54"/>
    <mergeCell ref="B56:C56"/>
    <mergeCell ref="J58:K58"/>
    <mergeCell ref="B68:C68"/>
    <mergeCell ref="F68:G68"/>
    <mergeCell ref="F70:G70"/>
    <mergeCell ref="B72:C72"/>
    <mergeCell ref="B1:L1"/>
    <mergeCell ref="B66:D66"/>
    <mergeCell ref="F62:G62"/>
    <mergeCell ref="F46:G46"/>
    <mergeCell ref="F30:G30"/>
    <mergeCell ref="B4:C4"/>
    <mergeCell ref="F6:G6"/>
    <mergeCell ref="B8:C8"/>
    <mergeCell ref="J10:K10"/>
    <mergeCell ref="F14:G1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workbookViewId="0">
      <selection activeCell="G17" sqref="G17"/>
    </sheetView>
  </sheetViews>
  <sheetFormatPr defaultRowHeight="15" x14ac:dyDescent="0.25"/>
  <cols>
    <col min="1" max="1" width="9.140625" style="16"/>
    <col min="2" max="15" width="9.140625" style="49" customWidth="1"/>
    <col min="16" max="16384" width="9.140625" style="49"/>
  </cols>
  <sheetData>
    <row r="1" spans="2:13" ht="46.5" x14ac:dyDescent="0.25">
      <c r="B1" s="124" t="s">
        <v>109</v>
      </c>
      <c r="C1" s="124"/>
      <c r="D1" s="124"/>
      <c r="E1" s="124"/>
      <c r="F1" s="124"/>
      <c r="G1" s="124"/>
      <c r="H1" s="124"/>
      <c r="I1" s="124"/>
      <c r="J1" s="124"/>
      <c r="K1" s="124"/>
    </row>
    <row r="2" spans="2:13" ht="15" customHeight="1" x14ac:dyDescent="0.25">
      <c r="C2" s="52"/>
    </row>
    <row r="3" spans="2:13" ht="15" customHeight="1" x14ac:dyDescent="0.25">
      <c r="C3" s="52"/>
    </row>
    <row r="4" spans="2:13" ht="18.75" x14ac:dyDescent="0.25">
      <c r="B4" s="117" t="s">
        <v>17</v>
      </c>
      <c r="C4" s="118"/>
      <c r="D4" s="50">
        <v>10</v>
      </c>
      <c r="E4" s="56"/>
    </row>
    <row r="5" spans="2:13" ht="15" customHeight="1" x14ac:dyDescent="0.25">
      <c r="C5" s="52"/>
      <c r="E5" s="57"/>
    </row>
    <row r="6" spans="2:13" ht="18.75" x14ac:dyDescent="0.25">
      <c r="B6" s="54" t="s">
        <v>92</v>
      </c>
      <c r="C6" s="52">
        <v>4</v>
      </c>
      <c r="E6" s="59"/>
      <c r="F6" s="120" t="str">
        <f>IF(ISBLANK(D4),"",IF(D4&gt;D8,B4,B8))</f>
        <v>Орлова Таисия</v>
      </c>
      <c r="G6" s="118"/>
      <c r="H6" s="50">
        <v>13</v>
      </c>
      <c r="I6" s="56"/>
    </row>
    <row r="7" spans="2:13" ht="15" customHeight="1" x14ac:dyDescent="0.25">
      <c r="C7" s="52"/>
      <c r="E7" s="59"/>
      <c r="I7" s="57"/>
    </row>
    <row r="8" spans="2:13" ht="18.75" x14ac:dyDescent="0.25">
      <c r="B8" s="117" t="s">
        <v>51</v>
      </c>
      <c r="C8" s="118"/>
      <c r="D8" s="50">
        <v>13</v>
      </c>
      <c r="E8" s="62"/>
      <c r="I8" s="59"/>
    </row>
    <row r="9" spans="2:13" ht="15" customHeight="1" x14ac:dyDescent="0.25">
      <c r="C9" s="52"/>
      <c r="I9" s="59"/>
    </row>
    <row r="10" spans="2:13" ht="18.75" x14ac:dyDescent="0.25">
      <c r="C10" s="52"/>
      <c r="G10" s="54" t="s">
        <v>92</v>
      </c>
      <c r="H10" s="52">
        <v>4</v>
      </c>
      <c r="I10" s="59"/>
      <c r="J10" s="120" t="str">
        <f>IF(ISBLANK(H6),"",IF(H6&gt;H14,F6,F14))</f>
        <v>Орлова Таисия</v>
      </c>
      <c r="K10" s="117"/>
      <c r="L10" s="65"/>
      <c r="M10" s="60"/>
    </row>
    <row r="11" spans="2:13" ht="15" customHeight="1" x14ac:dyDescent="0.25">
      <c r="C11" s="52"/>
      <c r="I11" s="59"/>
      <c r="M11" s="60"/>
    </row>
    <row r="12" spans="2:13" ht="18.75" x14ac:dyDescent="0.25">
      <c r="B12" s="117" t="s">
        <v>68</v>
      </c>
      <c r="C12" s="118"/>
      <c r="D12" s="50">
        <v>13</v>
      </c>
      <c r="E12" s="56"/>
      <c r="I12" s="59"/>
      <c r="M12" s="60"/>
    </row>
    <row r="13" spans="2:13" ht="15" customHeight="1" x14ac:dyDescent="0.25">
      <c r="C13" s="52"/>
      <c r="E13" s="57"/>
      <c r="I13" s="59"/>
      <c r="M13" s="60"/>
    </row>
    <row r="14" spans="2:13" ht="18.75" x14ac:dyDescent="0.25">
      <c r="B14" s="54" t="s">
        <v>92</v>
      </c>
      <c r="C14" s="52">
        <v>6</v>
      </c>
      <c r="E14" s="59"/>
      <c r="F14" s="120" t="str">
        <f>IF(ISBLANK(D12),"",IF(D12&gt;D16,B12,B16))</f>
        <v>Борисенко Анна</v>
      </c>
      <c r="G14" s="118"/>
      <c r="H14" s="50">
        <v>5</v>
      </c>
      <c r="I14" s="62"/>
      <c r="M14" s="60"/>
    </row>
    <row r="15" spans="2:13" ht="15" customHeight="1" x14ac:dyDescent="0.25">
      <c r="E15" s="59"/>
      <c r="M15" s="60"/>
    </row>
    <row r="16" spans="2:13" ht="18.75" x14ac:dyDescent="0.25">
      <c r="B16" s="117" t="s">
        <v>60</v>
      </c>
      <c r="C16" s="118"/>
      <c r="D16" s="50">
        <v>10</v>
      </c>
      <c r="E16" s="62"/>
      <c r="M16" s="60"/>
    </row>
    <row r="17" spans="2:13" ht="15" customHeight="1" x14ac:dyDescent="0.25">
      <c r="M17" s="60"/>
    </row>
    <row r="18" spans="2:13" x14ac:dyDescent="0.25">
      <c r="B18" s="121" t="s">
        <v>112</v>
      </c>
      <c r="C18" s="121"/>
      <c r="D18" s="121"/>
    </row>
    <row r="20" spans="2:13" ht="18.75" x14ac:dyDescent="0.25">
      <c r="B20" s="117" t="str">
        <f>IF(ISBLANK(D4),"",IF(D4&gt;D8,B8,B4))</f>
        <v>Мурашова Елена</v>
      </c>
      <c r="C20" s="118"/>
      <c r="D20" s="50">
        <v>13</v>
      </c>
      <c r="E20" s="56"/>
      <c r="F20" s="119"/>
      <c r="G20" s="119"/>
    </row>
    <row r="21" spans="2:13" ht="15" customHeight="1" x14ac:dyDescent="0.25">
      <c r="E21" s="57"/>
    </row>
    <row r="22" spans="2:13" ht="18.75" x14ac:dyDescent="0.25">
      <c r="C22" s="54" t="s">
        <v>92</v>
      </c>
      <c r="D22" s="49">
        <v>6</v>
      </c>
      <c r="E22" s="59"/>
      <c r="F22" s="120" t="str">
        <f>IF(ISBLANK(D20),"",IF(D20&gt;D24,B20,B24))</f>
        <v>Мурашова Елена</v>
      </c>
      <c r="G22" s="117"/>
    </row>
    <row r="23" spans="2:13" ht="15" customHeight="1" x14ac:dyDescent="0.25">
      <c r="E23" s="59"/>
    </row>
    <row r="24" spans="2:13" ht="18.75" x14ac:dyDescent="0.25">
      <c r="B24" s="117" t="str">
        <f>IF(ISBLANK(D12),"",IF(D12&gt;D16,B16,B12))</f>
        <v>Федорова Анна</v>
      </c>
      <c r="C24" s="118"/>
      <c r="D24" s="50">
        <v>10</v>
      </c>
      <c r="E24" s="62"/>
    </row>
  </sheetData>
  <mergeCells count="13">
    <mergeCell ref="B24:C24"/>
    <mergeCell ref="B18:D18"/>
    <mergeCell ref="B1:K1"/>
    <mergeCell ref="B4:C4"/>
    <mergeCell ref="F6:G6"/>
    <mergeCell ref="B8:C8"/>
    <mergeCell ref="J10:K10"/>
    <mergeCell ref="B12:C12"/>
    <mergeCell ref="F14:G14"/>
    <mergeCell ref="B16:C16"/>
    <mergeCell ref="B20:C20"/>
    <mergeCell ref="F20:G20"/>
    <mergeCell ref="F22:G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Финалистки</vt:lpstr>
      <vt:lpstr>A</vt:lpstr>
      <vt:lpstr>B</vt:lpstr>
      <vt:lpstr>C</vt:lpstr>
      <vt:lpstr>D</vt:lpstr>
      <vt:lpstr>E</vt:lpstr>
      <vt:lpstr>F</vt:lpstr>
      <vt:lpstr>Кубок А</vt:lpstr>
      <vt:lpstr>Кубок В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 Дмитрий</dc:creator>
  <cp:lastModifiedBy>Дмитрий</cp:lastModifiedBy>
  <cp:lastPrinted>2026-02-01T13:14:05Z</cp:lastPrinted>
  <dcterms:created xsi:type="dcterms:W3CDTF">2026-01-26T07:51:48Z</dcterms:created>
  <dcterms:modified xsi:type="dcterms:W3CDTF">2026-02-01T18:58:19Z</dcterms:modified>
</cp:coreProperties>
</file>