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егистрация" sheetId="1" r:id="rId5"/>
    <sheet state="visible" name="Группа A" sheetId="2" r:id="rId6"/>
    <sheet state="visible" name="Группа B" sheetId="3" r:id="rId7"/>
    <sheet state="visible" name="Группа C" sheetId="4" r:id="rId8"/>
    <sheet state="visible" name="Группа D" sheetId="5" r:id="rId9"/>
    <sheet state="visible" name="Кубок А" sheetId="6" r:id="rId10"/>
    <sheet state="visible" name="Кубок B" sheetId="7" r:id="rId11"/>
    <sheet state="visible" name="Кубок С" sheetId="8" r:id="rId12"/>
  </sheets>
  <definedNames/>
  <calcPr/>
</workbook>
</file>

<file path=xl/sharedStrings.xml><?xml version="1.0" encoding="utf-8"?>
<sst xmlns="http://schemas.openxmlformats.org/spreadsheetml/2006/main" count="204" uniqueCount="56">
  <si>
    <t>№ пп</t>
  </si>
  <si>
    <t>Команда</t>
  </si>
  <si>
    <t>Суммарный рейтинг</t>
  </si>
  <si>
    <t>Мирошниченко Вера (43), Кирдеева Надежда (25), Ткаченко Алексей (0), Ткаченко Анна (44)</t>
  </si>
  <si>
    <t>победы</t>
  </si>
  <si>
    <t>доп</t>
  </si>
  <si>
    <t>место</t>
  </si>
  <si>
    <t>Осокин Евгений</t>
  </si>
  <si>
    <t>Попов Виктор (72), Новиков Андрей (31), Елсакова Оксана (64)</t>
  </si>
  <si>
    <t>Таратин Артем</t>
  </si>
  <si>
    <t/>
  </si>
  <si>
    <t>Багаутдинова Гульназ</t>
  </si>
  <si>
    <t>Зимин Михаил (82), Иванов Юрий (43), Пелевин Андрей (66)</t>
  </si>
  <si>
    <t>Африканов Андрей (120), Большакова Мария (102), Лямунов Никита (124)</t>
  </si>
  <si>
    <t>Зуе Мустайд Зорро (0), Домбровский Сергей (35), Домбровская Анна (14)</t>
  </si>
  <si>
    <t>Таратин Артем (69), Чекмарева Татьяна (105), Таратина Елена (59)</t>
  </si>
  <si>
    <t>Гришин Дмитрий (7), Гуменюк Ирина (0), Большаков Михаил (52)</t>
  </si>
  <si>
    <t>Мишарин Олег (31), Мишарина Светлана (39), Абакумова Дарья (58)</t>
  </si>
  <si>
    <t>Гиль Ольга (0), Пелевин Алексей (0), Самыко Андрей (0)</t>
  </si>
  <si>
    <t>Пименова Татьяна (23), Кондратова Нина (37), Худяков Юрий (0)</t>
  </si>
  <si>
    <t>Соколова Ольга (97), Зинкеев Георгий (53), Корсакова Ольга (80)</t>
  </si>
  <si>
    <t>Скляр Светлана (46), Розанова Юлия (30), Сендеров Александр (31)</t>
  </si>
  <si>
    <t>Большаков Василий (83), Зимина Светлана (92), Капов Иван (51)</t>
  </si>
  <si>
    <t>Зимин Михаил</t>
  </si>
  <si>
    <t>Павлова Ирина</t>
  </si>
  <si>
    <t>Багаутдинова Гульназ (91), Карепова Елена (68), Федотов Николай (71)</t>
  </si>
  <si>
    <t>Соколова Ольга</t>
  </si>
  <si>
    <t>Осокин Евгений (92), Акулова Александра (97), Казанцева Татьяна (86)</t>
  </si>
  <si>
    <t>Северов Михаил (28), Кулаков Петр (71), Татаринова Наталия (21)</t>
  </si>
  <si>
    <t>Рылова Дария (0), Реброва Роксана (0), Соколов Дмитрий (0)</t>
  </si>
  <si>
    <t>Анухин Виктор (100), Потапова Людмила (0), Павлова Ирина (68)</t>
  </si>
  <si>
    <t>Пономарева Эльвира (0), Чеботарева Алина (0), Чеботарев Кирилл (0)</t>
  </si>
  <si>
    <t>Шаров Артем (0), Хабарова Станислава (0), Хабаров Константин (0)</t>
  </si>
  <si>
    <t>Попов Виктор</t>
  </si>
  <si>
    <t>Северов Михаил</t>
  </si>
  <si>
    <t>Мирошниченко Вера</t>
  </si>
  <si>
    <t>Скляр Светлана</t>
  </si>
  <si>
    <t>Гришин Дмитрий</t>
  </si>
  <si>
    <t>Пименова Татьяна</t>
  </si>
  <si>
    <t>Гиль Ольга</t>
  </si>
  <si>
    <t>Рылова Дария</t>
  </si>
  <si>
    <t>Шаров Артем</t>
  </si>
  <si>
    <t>Тур 1</t>
  </si>
  <si>
    <t>дор.</t>
  </si>
  <si>
    <t>Тур 2</t>
  </si>
  <si>
    <t>Тур 3</t>
  </si>
  <si>
    <t>Тур 4</t>
  </si>
  <si>
    <t>Тур 5</t>
  </si>
  <si>
    <t>Африканов Андрей</t>
  </si>
  <si>
    <t>Большаков Василий</t>
  </si>
  <si>
    <t>Мишарин Олег</t>
  </si>
  <si>
    <t xml:space="preserve">Зуе Мустайд </t>
  </si>
  <si>
    <t>Пономарева Эльвира</t>
  </si>
  <si>
    <t>Кубок А</t>
  </si>
  <si>
    <t>Кубок B</t>
  </si>
  <si>
    <t>Кубок 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</si>
</sst>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+##;\-##;0"/>
    <numFmt numFmtId="165" formatCode="\+##;\-##"/>
  </numFmts>
  <fonts count="12">
    <font>
      <sz val="10.0"/>
      <color rgb="FF000000"/>
      <name val="Arial"/>
      <scheme val="minor"/>
    </font>
    <font>
      <sz val="11.0"/>
      <color theme="1"/>
      <name val="Calibri"/>
    </font>
    <font>
      <sz val="19.0"/>
      <color theme="1"/>
      <name val="Calibri"/>
    </font>
    <font>
      <sz val="16.0"/>
      <color theme="1"/>
      <name val="Times New Roman"/>
    </font>
    <font>
      <b/>
      <sz val="11.0"/>
      <color theme="1"/>
      <name val="Calibri"/>
    </font>
    <font/>
    <font>
      <b/>
      <color rgb="FF000000"/>
      <name val="Helvetica Neue"/>
    </font>
    <font>
      <color rgb="FF000000"/>
      <name val="Helvetica Neue"/>
    </font>
    <font>
      <sz val="16.0"/>
      <color theme="1"/>
      <name val="Calibri"/>
    </font>
    <font>
      <b/>
      <sz val="16.0"/>
      <color theme="1"/>
      <name val="Calibri"/>
    </font>
    <font>
      <sz val="16.0"/>
      <color rgb="FFD8D8D8"/>
      <name val="Calibri"/>
    </font>
    <font>
      <b/>
      <sz val="3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4D4D4"/>
        <bgColor rgb="FFD4D4D4"/>
      </patternFill>
    </fill>
    <fill>
      <patternFill patternType="solid">
        <fgColor rgb="FF000000"/>
        <bgColor rgb="FF000000"/>
      </patternFill>
    </fill>
  </fills>
  <borders count="4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1" fillId="0" fontId="1" numFmtId="0" xfId="0" applyBorder="1" applyFont="1"/>
    <xf borderId="2" fillId="0" fontId="4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5" fillId="0" fontId="1" numFmtId="0" xfId="0" applyAlignment="1" applyBorder="1" applyFont="1">
      <alignment horizontal="center"/>
    </xf>
    <xf borderId="6" fillId="2" fontId="6" numFmtId="0" xfId="0" applyAlignment="1" applyBorder="1" applyFill="1" applyFont="1">
      <alignment readingOrder="0" vertical="top"/>
    </xf>
    <xf borderId="7" fillId="0" fontId="1" numFmtId="0" xfId="0" applyAlignment="1" applyBorder="1" applyFont="1">
      <alignment horizontal="center"/>
    </xf>
    <xf borderId="6" fillId="0" fontId="7" numFmtId="0" xfId="0" applyAlignment="1" applyBorder="1" applyFont="1">
      <alignment readingOrder="0" vertical="top"/>
    </xf>
    <xf borderId="1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7" fillId="0" fontId="1" numFmtId="0" xfId="0" applyAlignment="1" applyBorder="1" applyFont="1">
      <alignment readingOrder="0"/>
    </xf>
    <xf borderId="9" fillId="0" fontId="5" numFmtId="0" xfId="0" applyBorder="1" applyFont="1"/>
    <xf borderId="10" fillId="0" fontId="5" numFmtId="0" xfId="0" applyBorder="1" applyFont="1"/>
    <xf borderId="11" fillId="3" fontId="1" numFmtId="0" xfId="0" applyBorder="1" applyFill="1" applyFont="1"/>
    <xf borderId="12" fillId="0" fontId="8" numFmtId="0" xfId="0" applyAlignment="1" applyBorder="1" applyFont="1">
      <alignment horizontal="center"/>
    </xf>
    <xf borderId="13" fillId="0" fontId="8" numFmtId="0" xfId="0" applyAlignment="1" applyBorder="1" applyFont="1">
      <alignment horizontal="center"/>
    </xf>
    <xf borderId="12" fillId="0" fontId="1" numFmtId="164" xfId="0" applyBorder="1" applyFont="1" applyNumberFormat="1"/>
    <xf borderId="8" fillId="0" fontId="1" numFmtId="0" xfId="0" applyAlignment="1" applyBorder="1" applyFont="1">
      <alignment readingOrder="0"/>
    </xf>
    <xf borderId="14" fillId="0" fontId="5" numFmtId="0" xfId="0" applyBorder="1" applyFont="1"/>
    <xf borderId="15" fillId="0" fontId="5" numFmtId="0" xfId="0" applyBorder="1" applyFont="1"/>
    <xf borderId="16" fillId="0" fontId="5" numFmtId="0" xfId="0" applyBorder="1" applyFont="1"/>
    <xf borderId="17" fillId="0" fontId="5" numFmtId="0" xfId="0" applyBorder="1" applyFont="1"/>
    <xf borderId="18" fillId="3" fontId="1" numFmtId="165" xfId="0" applyBorder="1" applyFont="1" applyNumberFormat="1"/>
    <xf borderId="6" fillId="0" fontId="1" numFmtId="164" xfId="0" applyBorder="1" applyFont="1" applyNumberFormat="1"/>
    <xf borderId="19" fillId="0" fontId="1" numFmtId="164" xfId="0" applyBorder="1" applyFont="1" applyNumberFormat="1"/>
    <xf borderId="20" fillId="0" fontId="5" numFmtId="0" xfId="0" applyBorder="1" applyFont="1"/>
    <xf borderId="21" fillId="0" fontId="1" numFmtId="0" xfId="0" applyAlignment="1" applyBorder="1" applyFont="1">
      <alignment horizontal="center"/>
    </xf>
    <xf borderId="22" fillId="0" fontId="1" numFmtId="0" xfId="0" applyAlignment="1" applyBorder="1" applyFont="1">
      <alignment readingOrder="0"/>
    </xf>
    <xf borderId="23" fillId="0" fontId="5" numFmtId="0" xfId="0" applyBorder="1" applyFont="1"/>
    <xf borderId="24" fillId="0" fontId="5" numFmtId="0" xfId="0" applyBorder="1" applyFont="1"/>
    <xf borderId="18" fillId="0" fontId="8" numFmtId="0" xfId="0" applyAlignment="1" applyBorder="1" applyFont="1">
      <alignment horizontal="center"/>
    </xf>
    <xf borderId="6" fillId="3" fontId="1" numFmtId="0" xfId="0" applyBorder="1" applyFont="1"/>
    <xf borderId="6" fillId="0" fontId="8" numFmtId="0" xfId="0" applyAlignment="1" applyBorder="1" applyFont="1">
      <alignment horizontal="center"/>
    </xf>
    <xf borderId="19" fillId="0" fontId="8" numFmtId="0" xfId="0" applyAlignment="1" applyBorder="1" applyFont="1">
      <alignment horizontal="center"/>
    </xf>
    <xf borderId="21" fillId="0" fontId="1" numFmtId="0" xfId="0" applyBorder="1" applyFont="1"/>
    <xf borderId="25" fillId="0" fontId="1" numFmtId="0" xfId="0" applyAlignment="1" applyBorder="1" applyFont="1">
      <alignment readingOrder="0"/>
    </xf>
    <xf borderId="18" fillId="0" fontId="1" numFmtId="164" xfId="0" applyBorder="1" applyFont="1" applyNumberFormat="1"/>
    <xf borderId="6" fillId="3" fontId="1" numFmtId="165" xfId="0" applyBorder="1" applyFont="1" applyNumberFormat="1"/>
    <xf borderId="19" fillId="3" fontId="1" numFmtId="0" xfId="0" applyBorder="1" applyFont="1"/>
    <xf borderId="26" fillId="0" fontId="5" numFmtId="0" xfId="0" applyBorder="1" applyFont="1"/>
    <xf borderId="27" fillId="0" fontId="5" numFmtId="0" xfId="0" applyBorder="1" applyFont="1"/>
    <xf borderId="28" fillId="0" fontId="5" numFmtId="0" xfId="0" applyBorder="1" applyFont="1"/>
    <xf borderId="29" fillId="0" fontId="5" numFmtId="0" xfId="0" applyBorder="1" applyFont="1"/>
    <xf borderId="30" fillId="0" fontId="1" numFmtId="164" xfId="0" applyBorder="1" applyFont="1" applyNumberFormat="1"/>
    <xf borderId="31" fillId="0" fontId="1" numFmtId="164" xfId="0" applyBorder="1" applyFont="1" applyNumberFormat="1"/>
    <xf borderId="32" fillId="3" fontId="1" numFmtId="165" xfId="0" applyBorder="1" applyFont="1" applyNumberFormat="1"/>
    <xf borderId="33" fillId="0" fontId="5" numFmtId="0" xfId="0" applyBorder="1" applyFont="1"/>
    <xf borderId="0" fillId="0" fontId="9" numFmtId="0" xfId="0" applyAlignment="1" applyFont="1">
      <alignment horizontal="center"/>
    </xf>
    <xf borderId="0" fillId="0" fontId="10" numFmtId="0" xfId="0" applyAlignment="1" applyFont="1">
      <alignment horizontal="center" vertical="bottom"/>
    </xf>
    <xf borderId="16" fillId="0" fontId="1" numFmtId="0" xfId="0" applyAlignment="1" applyBorder="1" applyFont="1">
      <alignment vertical="bottom"/>
    </xf>
    <xf borderId="34" fillId="0" fontId="1" numFmtId="0" xfId="0" applyAlignment="1" applyBorder="1" applyFont="1">
      <alignment readingOrder="0"/>
    </xf>
    <xf borderId="35" fillId="0" fontId="1" numFmtId="0" xfId="0" applyAlignment="1" applyBorder="1" applyFont="1">
      <alignment readingOrder="0"/>
    </xf>
    <xf borderId="36" fillId="0" fontId="1" numFmtId="0" xfId="0" applyAlignment="1" applyBorder="1" applyFont="1">
      <alignment vertical="bottom"/>
    </xf>
    <xf borderId="0" fillId="0" fontId="8" numFmtId="0" xfId="0" applyAlignment="1" applyFont="1">
      <alignment horizontal="right" vertical="bottom"/>
    </xf>
    <xf borderId="0" fillId="0" fontId="11" numFmtId="0" xfId="0" applyAlignment="1" applyFont="1">
      <alignment readingOrder="0"/>
    </xf>
    <xf borderId="6" fillId="0" fontId="1" numFmtId="0" xfId="0" applyAlignment="1" applyBorder="1" applyFont="1">
      <alignment readingOrder="0"/>
    </xf>
    <xf borderId="16" fillId="0" fontId="1" numFmtId="0" xfId="0" applyBorder="1" applyFont="1"/>
    <xf borderId="16" fillId="0" fontId="1" numFmtId="0" xfId="0" applyAlignment="1" applyBorder="1" applyFont="1">
      <alignment readingOrder="0"/>
    </xf>
    <xf borderId="37" fillId="0" fontId="5" numFmtId="0" xfId="0" applyBorder="1" applyFont="1"/>
    <xf borderId="38" fillId="0" fontId="1" numFmtId="0" xfId="0" applyBorder="1" applyFont="1"/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readingOrder="0"/>
    </xf>
    <xf borderId="39" fillId="0" fontId="1" numFmtId="0" xfId="0" applyBorder="1" applyFont="1"/>
    <xf borderId="15" fillId="0" fontId="1" numFmtId="0" xfId="0" applyBorder="1" applyFont="1"/>
    <xf borderId="37" fillId="0" fontId="1" numFmtId="0" xfId="0" applyBorder="1" applyFont="1"/>
    <xf borderId="6" fillId="0" fontId="1" numFmtId="0" xfId="0" applyBorder="1" applyFont="1"/>
    <xf borderId="15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3.0"/>
    <col customWidth="1" min="3" max="3" width="24.25"/>
  </cols>
  <sheetData>
    <row r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0</v>
      </c>
      <c r="B2" s="5" t="s">
        <v>1</v>
      </c>
      <c r="C2" s="6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2">
        <v>1.0</v>
      </c>
      <c r="B3" s="14" t="s">
        <v>3</v>
      </c>
      <c r="C3" s="14">
        <v>112.0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2.0</v>
      </c>
      <c r="B4" s="14" t="s">
        <v>8</v>
      </c>
      <c r="C4" s="14">
        <v>167.0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>
        <v>3.0</v>
      </c>
      <c r="B5" s="14" t="s">
        <v>12</v>
      </c>
      <c r="C5" s="14">
        <v>191.0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>
        <v>4.0</v>
      </c>
      <c r="B6" s="14" t="s">
        <v>13</v>
      </c>
      <c r="C6" s="14">
        <v>346.0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5.0</v>
      </c>
      <c r="B7" s="14" t="s">
        <v>14</v>
      </c>
      <c r="C7" s="14">
        <v>49.0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>
        <v>6.0</v>
      </c>
      <c r="B8" s="14" t="s">
        <v>15</v>
      </c>
      <c r="C8" s="14">
        <v>233.0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2">
        <v>7.0</v>
      </c>
      <c r="B9" s="14" t="s">
        <v>16</v>
      </c>
      <c r="C9" s="14">
        <v>59.0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>
        <v>8.0</v>
      </c>
      <c r="B10" s="14" t="s">
        <v>17</v>
      </c>
      <c r="C10" s="14">
        <v>128.0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2">
        <v>9.0</v>
      </c>
      <c r="B11" s="14" t="s">
        <v>18</v>
      </c>
      <c r="C11" s="14">
        <v>0.0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>
        <v>10.0</v>
      </c>
      <c r="B12" s="14" t="s">
        <v>19</v>
      </c>
      <c r="C12" s="14">
        <v>60.0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>
        <v>11.0</v>
      </c>
      <c r="B13" s="14" t="s">
        <v>20</v>
      </c>
      <c r="C13" s="14">
        <v>230.0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2">
        <v>12.0</v>
      </c>
      <c r="B14" s="14" t="s">
        <v>21</v>
      </c>
      <c r="C14" s="14">
        <v>107.0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>
        <v>13.0</v>
      </c>
      <c r="B15" s="14" t="s">
        <v>22</v>
      </c>
      <c r="C15" s="14">
        <v>226.0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2">
        <v>14.0</v>
      </c>
      <c r="B16" s="14" t="s">
        <v>25</v>
      </c>
      <c r="C16" s="14">
        <v>230.0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2">
        <v>15.0</v>
      </c>
      <c r="B17" s="14" t="s">
        <v>27</v>
      </c>
      <c r="C17" s="14">
        <v>275.0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2">
        <v>16.0</v>
      </c>
      <c r="B18" s="14" t="s">
        <v>28</v>
      </c>
      <c r="C18" s="14">
        <v>120.0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2">
        <v>17.0</v>
      </c>
      <c r="B19" s="14" t="s">
        <v>29</v>
      </c>
      <c r="C19" s="14">
        <v>0.0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2">
        <v>18.0</v>
      </c>
      <c r="B20" s="14" t="s">
        <v>30</v>
      </c>
      <c r="C20" s="14">
        <v>168.0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2">
        <v>19.0</v>
      </c>
      <c r="B21" s="14" t="s">
        <v>31</v>
      </c>
      <c r="C21" s="14">
        <v>0.0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2">
        <v>20.0</v>
      </c>
      <c r="B22" s="14" t="s">
        <v>32</v>
      </c>
      <c r="C22" s="14">
        <v>0.0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/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/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/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/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/>
      <c r="B33" s="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/>
      <c r="B34" s="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/>
      <c r="B35" s="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/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/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/>
      <c r="B38" s="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/>
      <c r="B39" s="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/>
      <c r="B40" s="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/>
      <c r="B42" s="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/>
      <c r="B43" s="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/>
      <c r="B44" s="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/>
      <c r="B45" s="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/>
      <c r="B46" s="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/>
      <c r="B3" s="7"/>
      <c r="C3" s="8" t="s">
        <v>1</v>
      </c>
      <c r="D3" s="9"/>
      <c r="E3" s="10"/>
      <c r="F3" s="11">
        <v>1.0</v>
      </c>
      <c r="G3" s="11">
        <v>2.0</v>
      </c>
      <c r="H3" s="11">
        <v>3.0</v>
      </c>
      <c r="I3" s="13">
        <v>4.0</v>
      </c>
      <c r="J3" s="13">
        <v>5.0</v>
      </c>
      <c r="K3" s="15" t="s">
        <v>4</v>
      </c>
      <c r="L3" s="11" t="s">
        <v>5</v>
      </c>
      <c r="M3" s="16" t="s">
        <v>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/>
      <c r="B4" s="15">
        <v>1.0</v>
      </c>
      <c r="C4" s="17" t="s">
        <v>7</v>
      </c>
      <c r="D4" s="18"/>
      <c r="E4" s="19"/>
      <c r="F4" s="20" t="s">
        <v>10</v>
      </c>
      <c r="G4" s="21" t="str">
        <f t="array" ref="G4">INDIRECT(ADDRESS(23,6))&amp;":"&amp;INDIRECT(ADDRESS(23,7))</f>
        <v>10:7</v>
      </c>
      <c r="H4" s="21" t="str">
        <f t="array" ref="H4">INDIRECT(ADDRESS(26,7))&amp;":"&amp;INDIRECT(ADDRESS(26,6))</f>
        <v>13:2</v>
      </c>
      <c r="I4" s="21" t="str">
        <f t="array" ref="I4">INDIRECT(ADDRESS(30,6))&amp;":"&amp;INDIRECT(ADDRESS(30,7))</f>
        <v>13:12</v>
      </c>
      <c r="J4" s="22" t="str">
        <f t="array" ref="J4">INDIRECT(ADDRESS(35,7))&amp;":"&amp;INDIRECT(ADDRESS(35,6))</f>
        <v>13:5</v>
      </c>
      <c r="K4" s="7">
        <f>IF(COUNT(F5:J5)=0,"",COUNTIF(F5:J5,"&gt;0")+0.5*COUNTIF(F5:J5,0))</f>
        <v>4</v>
      </c>
      <c r="L4" s="23"/>
      <c r="M4" s="24">
        <v>1.0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/>
      <c r="B5" s="25"/>
      <c r="C5" s="26"/>
      <c r="D5" s="27"/>
      <c r="E5" s="28"/>
      <c r="F5" s="29" t="s">
        <v>10</v>
      </c>
      <c r="G5" s="30">
        <f t="array" ref="G5">IF(LEN(INDIRECT(ADDRESS(ROW()-1, COLUMN())))=1,"",INDIRECT(ADDRESS(23,6))-INDIRECT(ADDRESS(23,7)))</f>
        <v>3</v>
      </c>
      <c r="H5" s="30">
        <f t="array" ref="H5">IF(LEN(INDIRECT(ADDRESS(ROW()-1, COLUMN())))=1,"",INDIRECT(ADDRESS(26,7))-INDIRECT(ADDRESS(26,6)))</f>
        <v>11</v>
      </c>
      <c r="I5" s="30">
        <f t="array" ref="I5">IF(LEN(INDIRECT(ADDRESS(ROW()-1, COLUMN())))=1,"",INDIRECT(ADDRESS(30,6))-INDIRECT(ADDRESS(30,7)))</f>
        <v>1</v>
      </c>
      <c r="J5" s="31">
        <f t="array" ref="J5">IF(LEN(INDIRECT(ADDRESS(ROW()-1, COLUMN())))=1,"",INDIRECT(ADDRESS(35,7))-INDIRECT(ADDRESS(35,6)))</f>
        <v>8</v>
      </c>
      <c r="K5" s="25"/>
      <c r="L5" s="30">
        <f>IF(COUNT(F5:J5)=0,"",SUM(F5:J5))</f>
        <v>23</v>
      </c>
      <c r="M5" s="3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/>
      <c r="B6" s="33">
        <v>2.0</v>
      </c>
      <c r="C6" s="34" t="s">
        <v>23</v>
      </c>
      <c r="D6" s="35"/>
      <c r="E6" s="36"/>
      <c r="F6" s="37" t="str">
        <f t="array" ref="F6">INDIRECT(ADDRESS(23,7))&amp;":"&amp;INDIRECT(ADDRESS(23,6))</f>
        <v>7:10</v>
      </c>
      <c r="G6" s="38" t="s">
        <v>10</v>
      </c>
      <c r="H6" s="39" t="str">
        <f t="array" ref="H6">INDIRECT(ADDRESS(31,6))&amp;":"&amp;INDIRECT(ADDRESS(31,7))</f>
        <v>13:9</v>
      </c>
      <c r="I6" s="39" t="str">
        <f t="array" ref="I6">INDIRECT(ADDRESS(34,7))&amp;":"&amp;INDIRECT(ADDRESS(34,6))</f>
        <v>12:8</v>
      </c>
      <c r="J6" s="40" t="str">
        <f t="array" ref="J6">INDIRECT(ADDRESS(18,6))&amp;":"&amp;INDIRECT(ADDRESS(18,7))</f>
        <v>13:6</v>
      </c>
      <c r="K6" s="41">
        <f>IF(COUNT(F7:J7)=0,"",COUNTIF(F7:J7,"&gt;0")+0.5*COUNTIF(F7:J7,0))</f>
        <v>3</v>
      </c>
      <c r="L6" s="30"/>
      <c r="M6" s="42">
        <v>2.0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/>
      <c r="B7" s="25"/>
      <c r="C7" s="26"/>
      <c r="D7" s="27"/>
      <c r="E7" s="28"/>
      <c r="F7" s="43">
        <f t="array" ref="F7">IF(LEN(INDIRECT(ADDRESS(ROW()-1, COLUMN())))=1,"",INDIRECT(ADDRESS(23,7))-INDIRECT(ADDRESS(23,6)))</f>
        <v>-3</v>
      </c>
      <c r="G7" s="44" t="s">
        <v>10</v>
      </c>
      <c r="H7" s="30">
        <f t="array" ref="H7">IF(LEN(INDIRECT(ADDRESS(ROW()-1, COLUMN())))=1,"",INDIRECT(ADDRESS(31,6))-INDIRECT(ADDRESS(31,7)))</f>
        <v>4</v>
      </c>
      <c r="I7" s="30">
        <f t="array" ref="I7">IF(LEN(INDIRECT(ADDRESS(ROW()-1, COLUMN())))=1,"",INDIRECT(ADDRESS(34,7))-INDIRECT(ADDRESS(34,6)))</f>
        <v>4</v>
      </c>
      <c r="J7" s="31">
        <f t="array" ref="J7">IF(LEN(INDIRECT(ADDRESS(ROW()-1, COLUMN())))=1,"",INDIRECT(ADDRESS(18,6))-INDIRECT(ADDRESS(18,7)))</f>
        <v>7</v>
      </c>
      <c r="K7" s="25"/>
      <c r="L7" s="30">
        <f>IF(COUNT(F7:J7)=0,"",SUM(F7:J7))</f>
        <v>12</v>
      </c>
      <c r="M7" s="3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/>
      <c r="B8" s="33">
        <v>3.0</v>
      </c>
      <c r="C8" s="34" t="s">
        <v>33</v>
      </c>
      <c r="D8" s="35"/>
      <c r="E8" s="36"/>
      <c r="F8" s="37" t="str">
        <f t="array" ref="F8">INDIRECT(ADDRESS(26,6))&amp;":"&amp;INDIRECT(ADDRESS(26,7))</f>
        <v>2:13</v>
      </c>
      <c r="G8" s="39" t="str">
        <f t="array" ref="G8">INDIRECT(ADDRESS(31,7))&amp;":"&amp;INDIRECT(ADDRESS(31,6))</f>
        <v>9:13</v>
      </c>
      <c r="H8" s="38" t="s">
        <v>10</v>
      </c>
      <c r="I8" s="39" t="str">
        <f t="array" ref="I8">INDIRECT(ADDRESS(19,6))&amp;":"&amp;INDIRECT(ADDRESS(19,7))</f>
        <v>13:5</v>
      </c>
      <c r="J8" s="40" t="str">
        <f t="array" ref="J8">INDIRECT(ADDRESS(22,7))&amp;":"&amp;INDIRECT(ADDRESS(22,6))</f>
        <v>13:2</v>
      </c>
      <c r="K8" s="41">
        <f>IF(COUNT(F9:J9)=0,"",COUNTIF(F9:J9,"&gt;0")+0.5*COUNTIF(F9:J9,0))</f>
        <v>2</v>
      </c>
      <c r="L8" s="30"/>
      <c r="M8" s="42">
        <v>3.0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/>
      <c r="B9" s="25"/>
      <c r="C9" s="26"/>
      <c r="D9" s="27"/>
      <c r="E9" s="28"/>
      <c r="F9" s="43">
        <f t="array" ref="F9">IF(LEN(INDIRECT(ADDRESS(ROW()-1, COLUMN())))=1,"",INDIRECT(ADDRESS(26,6))-INDIRECT(ADDRESS(26,7)))</f>
        <v>-11</v>
      </c>
      <c r="G9" s="30">
        <f t="array" ref="G9">IF(LEN(INDIRECT(ADDRESS(ROW()-1, COLUMN())))=1,"",INDIRECT(ADDRESS(31,7))-INDIRECT(ADDRESS(31,6)))</f>
        <v>-4</v>
      </c>
      <c r="H9" s="44" t="s">
        <v>10</v>
      </c>
      <c r="I9" s="30">
        <f t="array" ref="I9">IF(LEN(INDIRECT(ADDRESS(ROW()-1, COLUMN())))=1,"",INDIRECT(ADDRESS(19,6))-INDIRECT(ADDRESS(19,7)))</f>
        <v>8</v>
      </c>
      <c r="J9" s="31">
        <f t="array" ref="J9">IF(LEN(INDIRECT(ADDRESS(ROW()-1, COLUMN())))=1,"",INDIRECT(ADDRESS(22,7))-INDIRECT(ADDRESS(22,6)))</f>
        <v>11</v>
      </c>
      <c r="K9" s="25"/>
      <c r="L9" s="30">
        <f>IF(COUNT(F9:J9)=0,"",SUM(F9:J9))</f>
        <v>4</v>
      </c>
      <c r="M9" s="3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/>
      <c r="B10" s="33">
        <v>4.0</v>
      </c>
      <c r="C10" s="34" t="s">
        <v>36</v>
      </c>
      <c r="D10" s="35"/>
      <c r="E10" s="36"/>
      <c r="F10" s="37" t="str">
        <f t="array" ref="F10">INDIRECT(ADDRESS(30,7))&amp;":"&amp;INDIRECT(ADDRESS(30,6))</f>
        <v>12:13</v>
      </c>
      <c r="G10" s="39" t="str">
        <f t="array" ref="G10">INDIRECT(ADDRESS(34,6))&amp;":"&amp;INDIRECT(ADDRESS(34,7))</f>
        <v>8:12</v>
      </c>
      <c r="H10" s="39" t="str">
        <f t="array" ref="H10">INDIRECT(ADDRESS(19,7))&amp;":"&amp;INDIRECT(ADDRESS(19,6))</f>
        <v>5:13</v>
      </c>
      <c r="I10" s="38" t="s">
        <v>10</v>
      </c>
      <c r="J10" s="40" t="str">
        <f t="array" ref="J10">INDIRECT(ADDRESS(27,6))&amp;":"&amp;INDIRECT(ADDRESS(27,7))</f>
        <v>9:12</v>
      </c>
      <c r="K10" s="41">
        <f>IF(COUNT(F11:J11)=0,"",COUNTIF(F11:J11,"&gt;0")+0.5*COUNTIF(F11:J11,0))</f>
        <v>0</v>
      </c>
      <c r="L10" s="30"/>
      <c r="M10" s="42">
        <v>5.0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"/>
      <c r="B11" s="25"/>
      <c r="C11" s="26"/>
      <c r="D11" s="27"/>
      <c r="E11" s="28"/>
      <c r="F11" s="43">
        <f t="array" ref="F11">IF(LEN(INDIRECT(ADDRESS(ROW()-1, COLUMN())))=1,"",INDIRECT(ADDRESS(30,7))-INDIRECT(ADDRESS(30,6)))</f>
        <v>-1</v>
      </c>
      <c r="G11" s="30">
        <f t="array" ref="G11">IF(LEN(INDIRECT(ADDRESS(ROW()-1, COLUMN())))=1,"",INDIRECT(ADDRESS(34,6))-INDIRECT(ADDRESS(34,7)))</f>
        <v>-4</v>
      </c>
      <c r="H11" s="30">
        <f t="array" ref="H11">IF(LEN(INDIRECT(ADDRESS(ROW()-1, COLUMN())))=1,"",INDIRECT(ADDRESS(19,7))-INDIRECT(ADDRESS(19,6)))</f>
        <v>-8</v>
      </c>
      <c r="I11" s="44" t="s">
        <v>10</v>
      </c>
      <c r="J11" s="31">
        <f t="array" ref="J11">IF(LEN(INDIRECT(ADDRESS(ROW()-1, COLUMN())))=1,"",INDIRECT(ADDRESS(27,6))-INDIRECT(ADDRESS(27,7)))</f>
        <v>-3</v>
      </c>
      <c r="K11" s="25"/>
      <c r="L11" s="30">
        <f>IF(COUNT(F11:J11)=0,"",SUM(F11:J11))</f>
        <v>-16</v>
      </c>
      <c r="M11" s="3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"/>
      <c r="B12" s="33">
        <v>5.0</v>
      </c>
      <c r="C12" s="34" t="s">
        <v>40</v>
      </c>
      <c r="D12" s="35"/>
      <c r="E12" s="36"/>
      <c r="F12" s="37" t="str">
        <f t="array" ref="F12">INDIRECT(ADDRESS(35,6))&amp;":"&amp;INDIRECT(ADDRESS(35,7))</f>
        <v>5:13</v>
      </c>
      <c r="G12" s="39" t="str">
        <f t="array" ref="G12">INDIRECT(ADDRESS(18,7))&amp;":"&amp;INDIRECT(ADDRESS(18,6))</f>
        <v>6:13</v>
      </c>
      <c r="H12" s="39" t="str">
        <f t="array" ref="H12">INDIRECT(ADDRESS(22,6))&amp;":"&amp;INDIRECT(ADDRESS(22,7))</f>
        <v>2:13</v>
      </c>
      <c r="I12" s="39" t="str">
        <f t="array" ref="I12">INDIRECT(ADDRESS(27,7))&amp;":"&amp;INDIRECT(ADDRESS(27,6))</f>
        <v>12:9</v>
      </c>
      <c r="J12" s="45" t="s">
        <v>10</v>
      </c>
      <c r="K12" s="41">
        <f>IF(COUNT(F13:J13)=0,"",COUNTIF(F13:J13,"&gt;0")+0.5*COUNTIF(F13:J13,0))</f>
        <v>1</v>
      </c>
      <c r="L12" s="30"/>
      <c r="M12" s="42">
        <v>4.0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/>
      <c r="B13" s="46"/>
      <c r="C13" s="47"/>
      <c r="D13" s="48"/>
      <c r="E13" s="49"/>
      <c r="F13" s="50">
        <f t="array" ref="F13">IF(LEN(INDIRECT(ADDRESS(ROW()-1, COLUMN())))=1,"",INDIRECT(ADDRESS(35,6))-INDIRECT(ADDRESS(35,7)))</f>
        <v>-8</v>
      </c>
      <c r="G13" s="51">
        <f t="array" ref="G13">IF(LEN(INDIRECT(ADDRESS(ROW()-1, COLUMN())))=1,"",INDIRECT(ADDRESS(18,7))-INDIRECT(ADDRESS(18,6)))</f>
        <v>-7</v>
      </c>
      <c r="H13" s="51">
        <f t="array" ref="H13">IF(LEN(INDIRECT(ADDRESS(ROW()-1, COLUMN())))=1,"",INDIRECT(ADDRESS(22,6))-INDIRECT(ADDRESS(22,7)))</f>
        <v>-11</v>
      </c>
      <c r="I13" s="51">
        <f t="array" ref="I13">IF(LEN(INDIRECT(ADDRESS(ROW()-1, COLUMN())))=1,"",INDIRECT(ADDRESS(27,7))-INDIRECT(ADDRESS(27,6)))</f>
        <v>3</v>
      </c>
      <c r="J13" s="52" t="s">
        <v>10</v>
      </c>
      <c r="K13" s="46"/>
      <c r="L13" s="51">
        <f>IF(COUNT(F13:J13)=0,"",SUM(F13:J13))</f>
        <v>-23</v>
      </c>
      <c r="M13" s="5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"/>
      <c r="B17" s="54" t="s">
        <v>42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"/>
      <c r="B18" s="55">
        <v>2.0</v>
      </c>
      <c r="C18" s="56" t="str">
        <f t="shared" ref="C18:C19" si="1">IF(ISBLANK(INDIRECT(ADDRESS(B18*2+2,3))),"",INDIRECT(ADDRESS(B18*2+2,3)))</f>
        <v>Зимин Михаил</v>
      </c>
      <c r="D18" s="27"/>
      <c r="E18" s="28"/>
      <c r="F18" s="57">
        <v>13.0</v>
      </c>
      <c r="G18" s="58">
        <v>6.0</v>
      </c>
      <c r="H18" s="59" t="str">
        <f t="shared" ref="H18:H19" si="2">IF(ISBLANK(INDIRECT(ADDRESS(K18*2+2,3))),"",INDIRECT(ADDRESS(K18*2+2,3)))</f>
        <v>Рылова Дария</v>
      </c>
      <c r="I18" s="27"/>
      <c r="J18" s="27"/>
      <c r="K18" s="55">
        <v>5.0</v>
      </c>
      <c r="L18" s="60" t="s">
        <v>43</v>
      </c>
      <c r="M18" s="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/>
      <c r="B19" s="55">
        <v>3.0</v>
      </c>
      <c r="C19" s="56" t="str">
        <f t="shared" si="1"/>
        <v>Попов Виктор</v>
      </c>
      <c r="D19" s="27"/>
      <c r="E19" s="28"/>
      <c r="F19" s="57">
        <v>13.0</v>
      </c>
      <c r="G19" s="58">
        <v>5.0</v>
      </c>
      <c r="H19" s="59" t="str">
        <f t="shared" si="2"/>
        <v>Скляр Светлана</v>
      </c>
      <c r="I19" s="27"/>
      <c r="J19" s="27"/>
      <c r="K19" s="55">
        <v>4.0</v>
      </c>
      <c r="L19" s="60" t="s">
        <v>43</v>
      </c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54" t="s">
        <v>44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55">
        <v>5.0</v>
      </c>
      <c r="C22" s="56" t="str">
        <f t="shared" ref="C22:C23" si="3">IF(ISBLANK(INDIRECT(ADDRESS(B22*2+2,3))),"",INDIRECT(ADDRESS(B22*2+2,3)))</f>
        <v>Рылова Дария</v>
      </c>
      <c r="D22" s="27"/>
      <c r="E22" s="28"/>
      <c r="F22" s="57">
        <v>2.0</v>
      </c>
      <c r="G22" s="58">
        <v>13.0</v>
      </c>
      <c r="H22" s="59" t="str">
        <f t="shared" ref="H22:H23" si="4">IF(ISBLANK(INDIRECT(ADDRESS(K22*2+2,3))),"",INDIRECT(ADDRESS(K22*2+2,3)))</f>
        <v>Попов Виктор</v>
      </c>
      <c r="I22" s="27"/>
      <c r="J22" s="27"/>
      <c r="K22" s="55">
        <v>3.0</v>
      </c>
      <c r="L22" s="60" t="s">
        <v>43</v>
      </c>
      <c r="M22" s="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55">
        <v>1.0</v>
      </c>
      <c r="C23" s="56" t="str">
        <f t="shared" si="3"/>
        <v>Осокин Евгений</v>
      </c>
      <c r="D23" s="27"/>
      <c r="E23" s="28"/>
      <c r="F23" s="57">
        <v>10.0</v>
      </c>
      <c r="G23" s="58">
        <v>7.0</v>
      </c>
      <c r="H23" s="59" t="str">
        <f t="shared" si="4"/>
        <v>Зимин Михаил</v>
      </c>
      <c r="I23" s="27"/>
      <c r="J23" s="27"/>
      <c r="K23" s="55">
        <v>2.0</v>
      </c>
      <c r="L23" s="60" t="s">
        <v>43</v>
      </c>
      <c r="M23" s="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54" t="s">
        <v>45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55">
        <v>3.0</v>
      </c>
      <c r="C26" s="56" t="str">
        <f t="shared" ref="C26:C27" si="5">IF(ISBLANK(INDIRECT(ADDRESS(B26*2+2,3))),"",INDIRECT(ADDRESS(B26*2+2,3)))</f>
        <v>Попов Виктор</v>
      </c>
      <c r="D26" s="27"/>
      <c r="E26" s="28"/>
      <c r="F26" s="57">
        <v>2.0</v>
      </c>
      <c r="G26" s="58">
        <v>13.0</v>
      </c>
      <c r="H26" s="59" t="str">
        <f t="shared" ref="H26:H27" si="6">IF(ISBLANK(INDIRECT(ADDRESS(K26*2+2,3))),"",INDIRECT(ADDRESS(K26*2+2,3)))</f>
        <v>Осокин Евгений</v>
      </c>
      <c r="I26" s="27"/>
      <c r="J26" s="27"/>
      <c r="K26" s="55">
        <v>1.0</v>
      </c>
      <c r="L26" s="60" t="s">
        <v>43</v>
      </c>
      <c r="M26" s="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"/>
      <c r="B27" s="55">
        <v>4.0</v>
      </c>
      <c r="C27" s="56" t="str">
        <f t="shared" si="5"/>
        <v>Скляр Светлана</v>
      </c>
      <c r="D27" s="27"/>
      <c r="E27" s="28"/>
      <c r="F27" s="57">
        <v>9.0</v>
      </c>
      <c r="G27" s="58">
        <v>12.0</v>
      </c>
      <c r="H27" s="59" t="str">
        <f t="shared" si="6"/>
        <v>Рылова Дария</v>
      </c>
      <c r="I27" s="27"/>
      <c r="J27" s="27"/>
      <c r="K27" s="55">
        <v>5.0</v>
      </c>
      <c r="L27" s="60" t="s">
        <v>43</v>
      </c>
      <c r="M27" s="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"/>
      <c r="B29" s="54" t="s">
        <v>46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"/>
      <c r="B30" s="55">
        <v>1.0</v>
      </c>
      <c r="C30" s="56" t="str">
        <f t="shared" ref="C30:C31" si="7">IF(ISBLANK(INDIRECT(ADDRESS(B30*2+2,3))),"",INDIRECT(ADDRESS(B30*2+2,3)))</f>
        <v>Осокин Евгений</v>
      </c>
      <c r="D30" s="27"/>
      <c r="E30" s="28"/>
      <c r="F30" s="57">
        <v>13.0</v>
      </c>
      <c r="G30" s="58">
        <v>12.0</v>
      </c>
      <c r="H30" s="59" t="str">
        <f t="shared" ref="H30:H31" si="8">IF(ISBLANK(INDIRECT(ADDRESS(K30*2+2,3))),"",INDIRECT(ADDRESS(K30*2+2,3)))</f>
        <v>Скляр Светлана</v>
      </c>
      <c r="I30" s="27"/>
      <c r="J30" s="27"/>
      <c r="K30" s="55">
        <v>4.0</v>
      </c>
      <c r="L30" s="60" t="s">
        <v>43</v>
      </c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"/>
      <c r="B31" s="55">
        <v>2.0</v>
      </c>
      <c r="C31" s="56" t="str">
        <f t="shared" si="7"/>
        <v>Зимин Михаил</v>
      </c>
      <c r="D31" s="27"/>
      <c r="E31" s="28"/>
      <c r="F31" s="57">
        <v>13.0</v>
      </c>
      <c r="G31" s="58">
        <v>9.0</v>
      </c>
      <c r="H31" s="59" t="str">
        <f t="shared" si="8"/>
        <v>Попов Виктор</v>
      </c>
      <c r="I31" s="27"/>
      <c r="J31" s="27"/>
      <c r="K31" s="55">
        <v>3.0</v>
      </c>
      <c r="L31" s="60" t="s">
        <v>43</v>
      </c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"/>
      <c r="B33" s="54" t="s">
        <v>47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"/>
      <c r="B34" s="55">
        <v>4.0</v>
      </c>
      <c r="C34" s="56" t="str">
        <f t="shared" ref="C34:C35" si="9">IF(ISBLANK(INDIRECT(ADDRESS(B34*2+2,3))),"",INDIRECT(ADDRESS(B34*2+2,3)))</f>
        <v>Скляр Светлана</v>
      </c>
      <c r="D34" s="27"/>
      <c r="E34" s="28"/>
      <c r="F34" s="57">
        <v>8.0</v>
      </c>
      <c r="G34" s="58">
        <v>12.0</v>
      </c>
      <c r="H34" s="59" t="str">
        <f t="shared" ref="H34:H35" si="10">IF(ISBLANK(INDIRECT(ADDRESS(K34*2+2,3))),"",INDIRECT(ADDRESS(K34*2+2,3)))</f>
        <v>Зимин Михаил</v>
      </c>
      <c r="I34" s="27"/>
      <c r="J34" s="27"/>
      <c r="K34" s="55">
        <v>2.0</v>
      </c>
      <c r="L34" s="60" t="s">
        <v>43</v>
      </c>
      <c r="M34" s="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"/>
      <c r="B35" s="55">
        <v>5.0</v>
      </c>
      <c r="C35" s="56" t="str">
        <f t="shared" si="9"/>
        <v>Рылова Дария</v>
      </c>
      <c r="D35" s="27"/>
      <c r="E35" s="28"/>
      <c r="F35" s="57">
        <v>5.0</v>
      </c>
      <c r="G35" s="58">
        <v>13.0</v>
      </c>
      <c r="H35" s="59" t="str">
        <f t="shared" si="10"/>
        <v>Осокин Евгений</v>
      </c>
      <c r="I35" s="27"/>
      <c r="J35" s="27"/>
      <c r="K35" s="55">
        <v>1.0</v>
      </c>
      <c r="L35" s="60" t="s">
        <v>43</v>
      </c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7">
    <mergeCell ref="K4:K5"/>
    <mergeCell ref="K6:K7"/>
    <mergeCell ref="K8:K9"/>
    <mergeCell ref="M8:M9"/>
    <mergeCell ref="K10:K11"/>
    <mergeCell ref="M10:M11"/>
    <mergeCell ref="K12:K13"/>
    <mergeCell ref="M12:M13"/>
    <mergeCell ref="B1:K1"/>
    <mergeCell ref="C3:E3"/>
    <mergeCell ref="B4:B5"/>
    <mergeCell ref="C4:E5"/>
    <mergeCell ref="M4:M5"/>
    <mergeCell ref="C6:E7"/>
    <mergeCell ref="M6:M7"/>
    <mergeCell ref="B6:B7"/>
    <mergeCell ref="B8:B9"/>
    <mergeCell ref="C8:E9"/>
    <mergeCell ref="B10:B11"/>
    <mergeCell ref="C10:E11"/>
    <mergeCell ref="B12:B13"/>
    <mergeCell ref="C12:E13"/>
    <mergeCell ref="C22:E22"/>
    <mergeCell ref="C23:E23"/>
    <mergeCell ref="C26:E26"/>
    <mergeCell ref="C27:E27"/>
    <mergeCell ref="C30:E30"/>
    <mergeCell ref="C31:E31"/>
    <mergeCell ref="C34:E34"/>
    <mergeCell ref="C35:E35"/>
    <mergeCell ref="B17:K17"/>
    <mergeCell ref="C18:E18"/>
    <mergeCell ref="H18:J18"/>
    <mergeCell ref="C19:E19"/>
    <mergeCell ref="H19:J19"/>
    <mergeCell ref="B21:K21"/>
    <mergeCell ref="H22:J22"/>
    <mergeCell ref="H31:J31"/>
    <mergeCell ref="H34:J34"/>
    <mergeCell ref="H35:J35"/>
    <mergeCell ref="H23:J23"/>
    <mergeCell ref="B25:K25"/>
    <mergeCell ref="H26:J26"/>
    <mergeCell ref="H27:J27"/>
    <mergeCell ref="B29:K29"/>
    <mergeCell ref="H30:J30"/>
    <mergeCell ref="B33:K3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/>
      <c r="B3" s="7"/>
      <c r="C3" s="8" t="s">
        <v>1</v>
      </c>
      <c r="D3" s="9"/>
      <c r="E3" s="10"/>
      <c r="F3" s="11">
        <v>1.0</v>
      </c>
      <c r="G3" s="11">
        <v>2.0</v>
      </c>
      <c r="H3" s="11">
        <v>3.0</v>
      </c>
      <c r="I3" s="13">
        <v>4.0</v>
      </c>
      <c r="J3" s="13">
        <v>5.0</v>
      </c>
      <c r="K3" s="15" t="s">
        <v>4</v>
      </c>
      <c r="L3" s="11" t="s">
        <v>5</v>
      </c>
      <c r="M3" s="16" t="s">
        <v>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/>
      <c r="B4" s="15">
        <v>1.0</v>
      </c>
      <c r="C4" s="17" t="s">
        <v>9</v>
      </c>
      <c r="D4" s="18"/>
      <c r="E4" s="19"/>
      <c r="F4" s="20" t="s">
        <v>10</v>
      </c>
      <c r="G4" s="21" t="str">
        <f t="array" ref="G4">INDIRECT(ADDRESS(23,6))&amp;":"&amp;INDIRECT(ADDRESS(23,7))</f>
        <v>13:4</v>
      </c>
      <c r="H4" s="21" t="str">
        <f t="array" ref="H4">INDIRECT(ADDRESS(26,7))&amp;":"&amp;INDIRECT(ADDRESS(26,6))</f>
        <v>4:13</v>
      </c>
      <c r="I4" s="21" t="str">
        <f t="array" ref="I4">INDIRECT(ADDRESS(30,6))&amp;":"&amp;INDIRECT(ADDRESS(30,7))</f>
        <v>4:13</v>
      </c>
      <c r="J4" s="22" t="str">
        <f t="array" ref="J4">INDIRECT(ADDRESS(35,7))&amp;":"&amp;INDIRECT(ADDRESS(35,6))</f>
        <v>13:8</v>
      </c>
      <c r="K4" s="7">
        <f>IF(COUNT(F5:J5)=0,"",COUNTIF(F5:J5,"&gt;0")+0.5*COUNTIF(F5:J5,0))</f>
        <v>2</v>
      </c>
      <c r="L4" s="23"/>
      <c r="M4" s="24">
        <v>3.0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/>
      <c r="B5" s="25"/>
      <c r="C5" s="26"/>
      <c r="D5" s="27"/>
      <c r="E5" s="28"/>
      <c r="F5" s="29" t="s">
        <v>10</v>
      </c>
      <c r="G5" s="30">
        <f t="array" ref="G5">IF(LEN(INDIRECT(ADDRESS(ROW()-1, COLUMN())))=1,"",INDIRECT(ADDRESS(23,6))-INDIRECT(ADDRESS(23,7)))</f>
        <v>9</v>
      </c>
      <c r="H5" s="30">
        <f t="array" ref="H5">IF(LEN(INDIRECT(ADDRESS(ROW()-1, COLUMN())))=1,"",INDIRECT(ADDRESS(26,7))-INDIRECT(ADDRESS(26,6)))</f>
        <v>-9</v>
      </c>
      <c r="I5" s="30">
        <f t="array" ref="I5">IF(LEN(INDIRECT(ADDRESS(ROW()-1, COLUMN())))=1,"",INDIRECT(ADDRESS(30,6))-INDIRECT(ADDRESS(30,7)))</f>
        <v>-9</v>
      </c>
      <c r="J5" s="31">
        <f t="array" ref="J5">IF(LEN(INDIRECT(ADDRESS(ROW()-1, COLUMN())))=1,"",INDIRECT(ADDRESS(35,7))-INDIRECT(ADDRESS(35,6)))</f>
        <v>5</v>
      </c>
      <c r="K5" s="25"/>
      <c r="L5" s="30">
        <f>IF(COUNT(F5:J5)=0,"",SUM(F5:J5))</f>
        <v>-4</v>
      </c>
      <c r="M5" s="3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/>
      <c r="B6" s="33">
        <v>2.0</v>
      </c>
      <c r="C6" s="34" t="s">
        <v>24</v>
      </c>
      <c r="D6" s="35"/>
      <c r="E6" s="36"/>
      <c r="F6" s="37" t="str">
        <f t="array" ref="F6">INDIRECT(ADDRESS(23,7))&amp;":"&amp;INDIRECT(ADDRESS(23,6))</f>
        <v>4:13</v>
      </c>
      <c r="G6" s="38" t="s">
        <v>10</v>
      </c>
      <c r="H6" s="39" t="str">
        <f t="array" ref="H6">INDIRECT(ADDRESS(31,6))&amp;":"&amp;INDIRECT(ADDRESS(31,7))</f>
        <v>7:12</v>
      </c>
      <c r="I6" s="39" t="str">
        <f t="array" ref="I6">INDIRECT(ADDRESS(34,7))&amp;":"&amp;INDIRECT(ADDRESS(34,6))</f>
        <v>12:13</v>
      </c>
      <c r="J6" s="40" t="str">
        <f t="array" ref="J6">INDIRECT(ADDRESS(18,6))&amp;":"&amp;INDIRECT(ADDRESS(18,7))</f>
        <v>13:4</v>
      </c>
      <c r="K6" s="41">
        <f>IF(COUNT(F7:J7)=0,"",COUNTIF(F7:J7,"&gt;0")+0.5*COUNTIF(F7:J7,0))</f>
        <v>1</v>
      </c>
      <c r="L6" s="30"/>
      <c r="M6" s="42">
        <v>4.0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/>
      <c r="B7" s="25"/>
      <c r="C7" s="26"/>
      <c r="D7" s="27"/>
      <c r="E7" s="28"/>
      <c r="F7" s="43">
        <f t="array" ref="F7">IF(LEN(INDIRECT(ADDRESS(ROW()-1, COLUMN())))=1,"",INDIRECT(ADDRESS(23,7))-INDIRECT(ADDRESS(23,6)))</f>
        <v>-9</v>
      </c>
      <c r="G7" s="44" t="s">
        <v>10</v>
      </c>
      <c r="H7" s="30">
        <f t="array" ref="H7">IF(LEN(INDIRECT(ADDRESS(ROW()-1, COLUMN())))=1,"",INDIRECT(ADDRESS(31,6))-INDIRECT(ADDRESS(31,7)))</f>
        <v>-5</v>
      </c>
      <c r="I7" s="30">
        <f t="array" ref="I7">IF(LEN(INDIRECT(ADDRESS(ROW()-1, COLUMN())))=1,"",INDIRECT(ADDRESS(34,7))-INDIRECT(ADDRESS(34,6)))</f>
        <v>-1</v>
      </c>
      <c r="J7" s="31">
        <f t="array" ref="J7">IF(LEN(INDIRECT(ADDRESS(ROW()-1, COLUMN())))=1,"",INDIRECT(ADDRESS(18,6))-INDIRECT(ADDRESS(18,7)))</f>
        <v>9</v>
      </c>
      <c r="K7" s="25"/>
      <c r="L7" s="30">
        <f>IF(COUNT(F7:J7)=0,"",SUM(F7:J7))</f>
        <v>-6</v>
      </c>
      <c r="M7" s="3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/>
      <c r="B8" s="33">
        <v>3.0</v>
      </c>
      <c r="C8" s="34" t="s">
        <v>34</v>
      </c>
      <c r="D8" s="35"/>
      <c r="E8" s="36"/>
      <c r="F8" s="37" t="str">
        <f t="array" ref="F8">INDIRECT(ADDRESS(26,6))&amp;":"&amp;INDIRECT(ADDRESS(26,7))</f>
        <v>13:4</v>
      </c>
      <c r="G8" s="39" t="str">
        <f t="array" ref="G8">INDIRECT(ADDRESS(31,7))&amp;":"&amp;INDIRECT(ADDRESS(31,6))</f>
        <v>12:7</v>
      </c>
      <c r="H8" s="38" t="s">
        <v>10</v>
      </c>
      <c r="I8" s="39" t="str">
        <f t="array" ref="I8">INDIRECT(ADDRESS(19,6))&amp;":"&amp;INDIRECT(ADDRESS(19,7))</f>
        <v>10:4</v>
      </c>
      <c r="J8" s="40" t="str">
        <f t="array" ref="J8">INDIRECT(ADDRESS(22,7))&amp;":"&amp;INDIRECT(ADDRESS(22,6))</f>
        <v>1:13</v>
      </c>
      <c r="K8" s="41">
        <f>IF(COUNT(F9:J9)=0,"",COUNTIF(F9:J9,"&gt;0")+0.5*COUNTIF(F9:J9,0))</f>
        <v>3</v>
      </c>
      <c r="L8" s="30"/>
      <c r="M8" s="42">
        <v>1.0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/>
      <c r="B9" s="25"/>
      <c r="C9" s="26"/>
      <c r="D9" s="27"/>
      <c r="E9" s="28"/>
      <c r="F9" s="43">
        <f t="array" ref="F9">IF(LEN(INDIRECT(ADDRESS(ROW()-1, COLUMN())))=1,"",INDIRECT(ADDRESS(26,6))-INDIRECT(ADDRESS(26,7)))</f>
        <v>9</v>
      </c>
      <c r="G9" s="30">
        <f t="array" ref="G9">IF(LEN(INDIRECT(ADDRESS(ROW()-1, COLUMN())))=1,"",INDIRECT(ADDRESS(31,7))-INDIRECT(ADDRESS(31,6)))</f>
        <v>5</v>
      </c>
      <c r="H9" s="44" t="s">
        <v>10</v>
      </c>
      <c r="I9" s="30">
        <f t="array" ref="I9">IF(LEN(INDIRECT(ADDRESS(ROW()-1, COLUMN())))=1,"",INDIRECT(ADDRESS(19,6))-INDIRECT(ADDRESS(19,7)))</f>
        <v>6</v>
      </c>
      <c r="J9" s="31">
        <f t="array" ref="J9">IF(LEN(INDIRECT(ADDRESS(ROW()-1, COLUMN())))=1,"",INDIRECT(ADDRESS(22,7))-INDIRECT(ADDRESS(22,6)))</f>
        <v>-12</v>
      </c>
      <c r="K9" s="25"/>
      <c r="L9" s="30">
        <f>IF(COUNT(F9:J9)=0,"",SUM(F9:J9))</f>
        <v>8</v>
      </c>
      <c r="M9" s="3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/>
      <c r="B10" s="33">
        <v>4.0</v>
      </c>
      <c r="C10" s="34" t="s">
        <v>37</v>
      </c>
      <c r="D10" s="35"/>
      <c r="E10" s="36"/>
      <c r="F10" s="37" t="str">
        <f t="array" ref="F10">INDIRECT(ADDRESS(30,7))&amp;":"&amp;INDIRECT(ADDRESS(30,6))</f>
        <v>13:4</v>
      </c>
      <c r="G10" s="39" t="str">
        <f t="array" ref="G10">INDIRECT(ADDRESS(34,6))&amp;":"&amp;INDIRECT(ADDRESS(34,7))</f>
        <v>13:12</v>
      </c>
      <c r="H10" s="39" t="str">
        <f t="array" ref="H10">INDIRECT(ADDRESS(19,7))&amp;":"&amp;INDIRECT(ADDRESS(19,6))</f>
        <v>4:10</v>
      </c>
      <c r="I10" s="38" t="s">
        <v>10</v>
      </c>
      <c r="J10" s="40" t="str">
        <f t="array" ref="J10">INDIRECT(ADDRESS(27,6))&amp;":"&amp;INDIRECT(ADDRESS(27,7))</f>
        <v>12:9</v>
      </c>
      <c r="K10" s="41">
        <f>IF(COUNT(F11:J11)=0,"",COUNTIF(F11:J11,"&gt;0")+0.5*COUNTIF(F11:J11,0))</f>
        <v>3</v>
      </c>
      <c r="L10" s="30"/>
      <c r="M10" s="42">
        <v>2.0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"/>
      <c r="B11" s="25"/>
      <c r="C11" s="26"/>
      <c r="D11" s="27"/>
      <c r="E11" s="28"/>
      <c r="F11" s="43">
        <f t="array" ref="F11">IF(LEN(INDIRECT(ADDRESS(ROW()-1, COLUMN())))=1,"",INDIRECT(ADDRESS(30,7))-INDIRECT(ADDRESS(30,6)))</f>
        <v>9</v>
      </c>
      <c r="G11" s="30">
        <f t="array" ref="G11">IF(LEN(INDIRECT(ADDRESS(ROW()-1, COLUMN())))=1,"",INDIRECT(ADDRESS(34,6))-INDIRECT(ADDRESS(34,7)))</f>
        <v>1</v>
      </c>
      <c r="H11" s="30">
        <f t="array" ref="H11">IF(LEN(INDIRECT(ADDRESS(ROW()-1, COLUMN())))=1,"",INDIRECT(ADDRESS(19,7))-INDIRECT(ADDRESS(19,6)))</f>
        <v>-6</v>
      </c>
      <c r="I11" s="44" t="s">
        <v>10</v>
      </c>
      <c r="J11" s="31">
        <f t="array" ref="J11">IF(LEN(INDIRECT(ADDRESS(ROW()-1, COLUMN())))=1,"",INDIRECT(ADDRESS(27,6))-INDIRECT(ADDRESS(27,7)))</f>
        <v>3</v>
      </c>
      <c r="K11" s="25"/>
      <c r="L11" s="30">
        <f>IF(COUNT(F11:J11)=0,"",SUM(F11:J11))</f>
        <v>7</v>
      </c>
      <c r="M11" s="3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"/>
      <c r="B12" s="33">
        <v>5.0</v>
      </c>
      <c r="C12" s="34" t="s">
        <v>39</v>
      </c>
      <c r="D12" s="35"/>
      <c r="E12" s="36"/>
      <c r="F12" s="37" t="str">
        <f t="array" ref="F12">INDIRECT(ADDRESS(35,6))&amp;":"&amp;INDIRECT(ADDRESS(35,7))</f>
        <v>8:13</v>
      </c>
      <c r="G12" s="39" t="str">
        <f t="array" ref="G12">INDIRECT(ADDRESS(18,7))&amp;":"&amp;INDIRECT(ADDRESS(18,6))</f>
        <v>4:13</v>
      </c>
      <c r="H12" s="39" t="str">
        <f t="array" ref="H12">INDIRECT(ADDRESS(22,6))&amp;":"&amp;INDIRECT(ADDRESS(22,7))</f>
        <v>13:1</v>
      </c>
      <c r="I12" s="39" t="str">
        <f t="array" ref="I12">INDIRECT(ADDRESS(27,7))&amp;":"&amp;INDIRECT(ADDRESS(27,6))</f>
        <v>9:12</v>
      </c>
      <c r="J12" s="45" t="s">
        <v>10</v>
      </c>
      <c r="K12" s="41">
        <f>IF(COUNT(F13:J13)=0,"",COUNTIF(F13:J13,"&gt;0")+0.5*COUNTIF(F13:J13,0))</f>
        <v>1</v>
      </c>
      <c r="L12" s="30"/>
      <c r="M12" s="42">
        <v>5.0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/>
      <c r="B13" s="46"/>
      <c r="C13" s="47"/>
      <c r="D13" s="48"/>
      <c r="E13" s="49"/>
      <c r="F13" s="50">
        <f t="array" ref="F13">IF(LEN(INDIRECT(ADDRESS(ROW()-1, COLUMN())))=1,"",INDIRECT(ADDRESS(35,6))-INDIRECT(ADDRESS(35,7)))</f>
        <v>-5</v>
      </c>
      <c r="G13" s="51">
        <f t="array" ref="G13">IF(LEN(INDIRECT(ADDRESS(ROW()-1, COLUMN())))=1,"",INDIRECT(ADDRESS(18,7))-INDIRECT(ADDRESS(18,6)))</f>
        <v>-9</v>
      </c>
      <c r="H13" s="51">
        <f t="array" ref="H13">IF(LEN(INDIRECT(ADDRESS(ROW()-1, COLUMN())))=1,"",INDIRECT(ADDRESS(22,6))-INDIRECT(ADDRESS(22,7)))</f>
        <v>12</v>
      </c>
      <c r="I13" s="51">
        <f t="array" ref="I13">IF(LEN(INDIRECT(ADDRESS(ROW()-1, COLUMN())))=1,"",INDIRECT(ADDRESS(27,7))-INDIRECT(ADDRESS(27,6)))</f>
        <v>-3</v>
      </c>
      <c r="J13" s="52" t="s">
        <v>10</v>
      </c>
      <c r="K13" s="46"/>
      <c r="L13" s="51">
        <f>IF(COUNT(F13:J13)=0,"",SUM(F13:J13))</f>
        <v>-5</v>
      </c>
      <c r="M13" s="5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"/>
      <c r="B17" s="54" t="s">
        <v>42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"/>
      <c r="B18" s="55">
        <v>2.0</v>
      </c>
      <c r="C18" s="56" t="str">
        <f t="shared" ref="C18:C19" si="1">IF(ISBLANK(INDIRECT(ADDRESS(B18*2+2,3))),"",INDIRECT(ADDRESS(B18*2+2,3)))</f>
        <v>Павлова Ирина</v>
      </c>
      <c r="D18" s="27"/>
      <c r="E18" s="28"/>
      <c r="F18" s="57">
        <v>13.0</v>
      </c>
      <c r="G18" s="58">
        <v>4.0</v>
      </c>
      <c r="H18" s="59" t="str">
        <f t="shared" ref="H18:H19" si="2">IF(ISBLANK(INDIRECT(ADDRESS(K18*2+2,3))),"",INDIRECT(ADDRESS(K18*2+2,3)))</f>
        <v>Гиль Ольга</v>
      </c>
      <c r="I18" s="27"/>
      <c r="J18" s="27"/>
      <c r="K18" s="55">
        <v>5.0</v>
      </c>
      <c r="L18" s="60" t="s">
        <v>43</v>
      </c>
      <c r="M18" s="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/>
      <c r="B19" s="55">
        <v>3.0</v>
      </c>
      <c r="C19" s="56" t="str">
        <f t="shared" si="1"/>
        <v>Северов Михаил</v>
      </c>
      <c r="D19" s="27"/>
      <c r="E19" s="28"/>
      <c r="F19" s="57">
        <v>10.0</v>
      </c>
      <c r="G19" s="58">
        <v>4.0</v>
      </c>
      <c r="H19" s="59" t="str">
        <f t="shared" si="2"/>
        <v>Гришин Дмитрий</v>
      </c>
      <c r="I19" s="27"/>
      <c r="J19" s="27"/>
      <c r="K19" s="55">
        <v>4.0</v>
      </c>
      <c r="L19" s="60" t="s">
        <v>43</v>
      </c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54" t="s">
        <v>44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55">
        <v>5.0</v>
      </c>
      <c r="C22" s="56" t="str">
        <f t="shared" ref="C22:C23" si="3">IF(ISBLANK(INDIRECT(ADDRESS(B22*2+2,3))),"",INDIRECT(ADDRESS(B22*2+2,3)))</f>
        <v>Гиль Ольга</v>
      </c>
      <c r="D22" s="27"/>
      <c r="E22" s="28"/>
      <c r="F22" s="57">
        <v>13.0</v>
      </c>
      <c r="G22" s="58">
        <v>1.0</v>
      </c>
      <c r="H22" s="59" t="str">
        <f t="shared" ref="H22:H23" si="4">IF(ISBLANK(INDIRECT(ADDRESS(K22*2+2,3))),"",INDIRECT(ADDRESS(K22*2+2,3)))</f>
        <v>Северов Михаил</v>
      </c>
      <c r="I22" s="27"/>
      <c r="J22" s="27"/>
      <c r="K22" s="55">
        <v>3.0</v>
      </c>
      <c r="L22" s="60" t="s">
        <v>43</v>
      </c>
      <c r="M22" s="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55">
        <v>1.0</v>
      </c>
      <c r="C23" s="56" t="str">
        <f t="shared" si="3"/>
        <v>Таратин Артем</v>
      </c>
      <c r="D23" s="27"/>
      <c r="E23" s="28"/>
      <c r="F23" s="57">
        <v>13.0</v>
      </c>
      <c r="G23" s="58">
        <v>4.0</v>
      </c>
      <c r="H23" s="59" t="str">
        <f t="shared" si="4"/>
        <v>Павлова Ирина</v>
      </c>
      <c r="I23" s="27"/>
      <c r="J23" s="27"/>
      <c r="K23" s="55">
        <v>2.0</v>
      </c>
      <c r="L23" s="60" t="s">
        <v>43</v>
      </c>
      <c r="M23" s="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54" t="s">
        <v>45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55">
        <v>3.0</v>
      </c>
      <c r="C26" s="56" t="str">
        <f t="shared" ref="C26:C27" si="5">IF(ISBLANK(INDIRECT(ADDRESS(B26*2+2,3))),"",INDIRECT(ADDRESS(B26*2+2,3)))</f>
        <v>Северов Михаил</v>
      </c>
      <c r="D26" s="27"/>
      <c r="E26" s="28"/>
      <c r="F26" s="57">
        <v>13.0</v>
      </c>
      <c r="G26" s="58">
        <v>4.0</v>
      </c>
      <c r="H26" s="59" t="str">
        <f t="shared" ref="H26:H27" si="6">IF(ISBLANK(INDIRECT(ADDRESS(K26*2+2,3))),"",INDIRECT(ADDRESS(K26*2+2,3)))</f>
        <v>Таратин Артем</v>
      </c>
      <c r="I26" s="27"/>
      <c r="J26" s="27"/>
      <c r="K26" s="55">
        <v>1.0</v>
      </c>
      <c r="L26" s="60" t="s">
        <v>43</v>
      </c>
      <c r="M26" s="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"/>
      <c r="B27" s="55">
        <v>4.0</v>
      </c>
      <c r="C27" s="56" t="str">
        <f t="shared" si="5"/>
        <v>Гришин Дмитрий</v>
      </c>
      <c r="D27" s="27"/>
      <c r="E27" s="28"/>
      <c r="F27" s="57">
        <v>12.0</v>
      </c>
      <c r="G27" s="58">
        <v>9.0</v>
      </c>
      <c r="H27" s="59" t="str">
        <f t="shared" si="6"/>
        <v>Гиль Ольга</v>
      </c>
      <c r="I27" s="27"/>
      <c r="J27" s="27"/>
      <c r="K27" s="55">
        <v>5.0</v>
      </c>
      <c r="L27" s="60" t="s">
        <v>43</v>
      </c>
      <c r="M27" s="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"/>
      <c r="B29" s="54" t="s">
        <v>46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"/>
      <c r="B30" s="55">
        <v>1.0</v>
      </c>
      <c r="C30" s="56" t="str">
        <f t="shared" ref="C30:C31" si="7">IF(ISBLANK(INDIRECT(ADDRESS(B30*2+2,3))),"",INDIRECT(ADDRESS(B30*2+2,3)))</f>
        <v>Таратин Артем</v>
      </c>
      <c r="D30" s="27"/>
      <c r="E30" s="28"/>
      <c r="F30" s="57">
        <v>4.0</v>
      </c>
      <c r="G30" s="58">
        <v>13.0</v>
      </c>
      <c r="H30" s="59" t="str">
        <f t="shared" ref="H30:H31" si="8">IF(ISBLANK(INDIRECT(ADDRESS(K30*2+2,3))),"",INDIRECT(ADDRESS(K30*2+2,3)))</f>
        <v>Гришин Дмитрий</v>
      </c>
      <c r="I30" s="27"/>
      <c r="J30" s="27"/>
      <c r="K30" s="55">
        <v>4.0</v>
      </c>
      <c r="L30" s="60" t="s">
        <v>43</v>
      </c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"/>
      <c r="B31" s="55">
        <v>2.0</v>
      </c>
      <c r="C31" s="56" t="str">
        <f t="shared" si="7"/>
        <v>Павлова Ирина</v>
      </c>
      <c r="D31" s="27"/>
      <c r="E31" s="28"/>
      <c r="F31" s="57">
        <v>7.0</v>
      </c>
      <c r="G31" s="58">
        <v>12.0</v>
      </c>
      <c r="H31" s="59" t="str">
        <f t="shared" si="8"/>
        <v>Северов Михаил</v>
      </c>
      <c r="I31" s="27"/>
      <c r="J31" s="27"/>
      <c r="K31" s="55">
        <v>3.0</v>
      </c>
      <c r="L31" s="60" t="s">
        <v>43</v>
      </c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"/>
      <c r="B33" s="54" t="s">
        <v>47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"/>
      <c r="B34" s="55">
        <v>4.0</v>
      </c>
      <c r="C34" s="56" t="str">
        <f t="shared" ref="C34:C35" si="9">IF(ISBLANK(INDIRECT(ADDRESS(B34*2+2,3))),"",INDIRECT(ADDRESS(B34*2+2,3)))</f>
        <v>Гришин Дмитрий</v>
      </c>
      <c r="D34" s="27"/>
      <c r="E34" s="28"/>
      <c r="F34" s="57">
        <v>13.0</v>
      </c>
      <c r="G34" s="58">
        <v>12.0</v>
      </c>
      <c r="H34" s="59" t="str">
        <f t="shared" ref="H34:H35" si="10">IF(ISBLANK(INDIRECT(ADDRESS(K34*2+2,3))),"",INDIRECT(ADDRESS(K34*2+2,3)))</f>
        <v>Павлова Ирина</v>
      </c>
      <c r="I34" s="27"/>
      <c r="J34" s="27"/>
      <c r="K34" s="55">
        <v>2.0</v>
      </c>
      <c r="L34" s="60" t="s">
        <v>43</v>
      </c>
      <c r="M34" s="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"/>
      <c r="B35" s="55">
        <v>5.0</v>
      </c>
      <c r="C35" s="56" t="str">
        <f t="shared" si="9"/>
        <v>Гиль Ольга</v>
      </c>
      <c r="D35" s="27"/>
      <c r="E35" s="28"/>
      <c r="F35" s="57">
        <v>8.0</v>
      </c>
      <c r="G35" s="58">
        <v>13.0</v>
      </c>
      <c r="H35" s="59" t="str">
        <f t="shared" si="10"/>
        <v>Таратин Артем</v>
      </c>
      <c r="I35" s="27"/>
      <c r="J35" s="27"/>
      <c r="K35" s="55">
        <v>1.0</v>
      </c>
      <c r="L35" s="60" t="s">
        <v>43</v>
      </c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7">
    <mergeCell ref="K4:K5"/>
    <mergeCell ref="K6:K7"/>
    <mergeCell ref="K8:K9"/>
    <mergeCell ref="M8:M9"/>
    <mergeCell ref="K10:K11"/>
    <mergeCell ref="M10:M11"/>
    <mergeCell ref="K12:K13"/>
    <mergeCell ref="M12:M13"/>
    <mergeCell ref="B1:K1"/>
    <mergeCell ref="C3:E3"/>
    <mergeCell ref="B4:B5"/>
    <mergeCell ref="C4:E5"/>
    <mergeCell ref="M4:M5"/>
    <mergeCell ref="C6:E7"/>
    <mergeCell ref="M6:M7"/>
    <mergeCell ref="B6:B7"/>
    <mergeCell ref="B8:B9"/>
    <mergeCell ref="C8:E9"/>
    <mergeCell ref="B10:B11"/>
    <mergeCell ref="C10:E11"/>
    <mergeCell ref="B12:B13"/>
    <mergeCell ref="C12:E13"/>
    <mergeCell ref="C22:E22"/>
    <mergeCell ref="C23:E23"/>
    <mergeCell ref="C26:E26"/>
    <mergeCell ref="C27:E27"/>
    <mergeCell ref="C30:E30"/>
    <mergeCell ref="C31:E31"/>
    <mergeCell ref="C34:E34"/>
    <mergeCell ref="C35:E35"/>
    <mergeCell ref="B17:K17"/>
    <mergeCell ref="C18:E18"/>
    <mergeCell ref="H18:J18"/>
    <mergeCell ref="C19:E19"/>
    <mergeCell ref="H19:J19"/>
    <mergeCell ref="B21:K21"/>
    <mergeCell ref="H22:J22"/>
    <mergeCell ref="H31:J31"/>
    <mergeCell ref="H34:J34"/>
    <mergeCell ref="H35:J35"/>
    <mergeCell ref="H23:J23"/>
    <mergeCell ref="B25:K25"/>
    <mergeCell ref="H26:J26"/>
    <mergeCell ref="H27:J27"/>
    <mergeCell ref="B29:K29"/>
    <mergeCell ref="H30:J30"/>
    <mergeCell ref="B33:K3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/>
      <c r="B3" s="7"/>
      <c r="C3" s="8" t="s">
        <v>1</v>
      </c>
      <c r="D3" s="9"/>
      <c r="E3" s="10"/>
      <c r="F3" s="11">
        <v>1.0</v>
      </c>
      <c r="G3" s="11">
        <v>2.0</v>
      </c>
      <c r="H3" s="11">
        <v>3.0</v>
      </c>
      <c r="I3" s="13">
        <v>4.0</v>
      </c>
      <c r="J3" s="13">
        <v>5.0</v>
      </c>
      <c r="K3" s="15" t="s">
        <v>4</v>
      </c>
      <c r="L3" s="11" t="s">
        <v>5</v>
      </c>
      <c r="M3" s="16" t="s">
        <v>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/>
      <c r="B4" s="15">
        <v>1.0</v>
      </c>
      <c r="C4" s="17" t="s">
        <v>11</v>
      </c>
      <c r="D4" s="18"/>
      <c r="E4" s="19"/>
      <c r="F4" s="20" t="s">
        <v>10</v>
      </c>
      <c r="G4" s="21" t="str">
        <f t="array" ref="G4">INDIRECT(ADDRESS(23,6))&amp;":"&amp;INDIRECT(ADDRESS(23,7))</f>
        <v>10:3</v>
      </c>
      <c r="H4" s="21" t="str">
        <f t="array" ref="H4">INDIRECT(ADDRESS(26,7))&amp;":"&amp;INDIRECT(ADDRESS(26,6))</f>
        <v>10:7</v>
      </c>
      <c r="I4" s="21" t="str">
        <f t="array" ref="I4">INDIRECT(ADDRESS(30,6))&amp;":"&amp;INDIRECT(ADDRESS(30,7))</f>
        <v>6:10</v>
      </c>
      <c r="J4" s="22" t="str">
        <f t="array" ref="J4">INDIRECT(ADDRESS(35,7))&amp;":"&amp;INDIRECT(ADDRESS(35,6))</f>
        <v>13:1</v>
      </c>
      <c r="K4" s="7">
        <f>IF(COUNT(F5:J5)=0,"",COUNTIF(F5:J5,"&gt;0")+0.5*COUNTIF(F5:J5,0))</f>
        <v>3</v>
      </c>
      <c r="L4" s="23"/>
      <c r="M4" s="24">
        <v>2.0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/>
      <c r="B5" s="25"/>
      <c r="C5" s="26"/>
      <c r="D5" s="27"/>
      <c r="E5" s="28"/>
      <c r="F5" s="29" t="s">
        <v>10</v>
      </c>
      <c r="G5" s="30">
        <f t="array" ref="G5">IF(LEN(INDIRECT(ADDRESS(ROW()-1, COLUMN())))=1,"",INDIRECT(ADDRESS(23,6))-INDIRECT(ADDRESS(23,7)))</f>
        <v>7</v>
      </c>
      <c r="H5" s="30">
        <f t="array" ref="H5">IF(LEN(INDIRECT(ADDRESS(ROW()-1, COLUMN())))=1,"",INDIRECT(ADDRESS(26,7))-INDIRECT(ADDRESS(26,6)))</f>
        <v>3</v>
      </c>
      <c r="I5" s="30">
        <f t="array" ref="I5">IF(LEN(INDIRECT(ADDRESS(ROW()-1, COLUMN())))=1,"",INDIRECT(ADDRESS(30,6))-INDIRECT(ADDRESS(30,7)))</f>
        <v>-4</v>
      </c>
      <c r="J5" s="31">
        <f t="array" ref="J5">IF(LEN(INDIRECT(ADDRESS(ROW()-1, COLUMN())))=1,"",INDIRECT(ADDRESS(35,7))-INDIRECT(ADDRESS(35,6)))</f>
        <v>12</v>
      </c>
      <c r="K5" s="25"/>
      <c r="L5" s="30">
        <f>IF(COUNT(F5:J5)=0,"",SUM(F5:J5))</f>
        <v>18</v>
      </c>
      <c r="M5" s="3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/>
      <c r="B6" s="33">
        <v>2.0</v>
      </c>
      <c r="C6" s="34" t="s">
        <v>26</v>
      </c>
      <c r="D6" s="35"/>
      <c r="E6" s="36"/>
      <c r="F6" s="37" t="str">
        <f t="array" ref="F6">INDIRECT(ADDRESS(23,7))&amp;":"&amp;INDIRECT(ADDRESS(23,6))</f>
        <v>3:10</v>
      </c>
      <c r="G6" s="38" t="s">
        <v>10</v>
      </c>
      <c r="H6" s="39" t="str">
        <f t="array" ref="H6">INDIRECT(ADDRESS(31,6))&amp;":"&amp;INDIRECT(ADDRESS(31,7))</f>
        <v>12:5</v>
      </c>
      <c r="I6" s="39" t="str">
        <f t="array" ref="I6">INDIRECT(ADDRESS(34,7))&amp;":"&amp;INDIRECT(ADDRESS(34,6))</f>
        <v>3:13</v>
      </c>
      <c r="J6" s="40" t="str">
        <f t="array" ref="J6">INDIRECT(ADDRESS(18,6))&amp;":"&amp;INDIRECT(ADDRESS(18,7))</f>
        <v>13:9</v>
      </c>
      <c r="K6" s="41">
        <f>IF(COUNT(F7:J7)=0,"",COUNTIF(F7:J7,"&gt;0")+0.5*COUNTIF(F7:J7,0))</f>
        <v>2</v>
      </c>
      <c r="L6" s="30"/>
      <c r="M6" s="42">
        <v>3.0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/>
      <c r="B7" s="25"/>
      <c r="C7" s="26"/>
      <c r="D7" s="27"/>
      <c r="E7" s="28"/>
      <c r="F7" s="43">
        <f t="array" ref="F7">IF(LEN(INDIRECT(ADDRESS(ROW()-1, COLUMN())))=1,"",INDIRECT(ADDRESS(23,7))-INDIRECT(ADDRESS(23,6)))</f>
        <v>-7</v>
      </c>
      <c r="G7" s="44" t="s">
        <v>10</v>
      </c>
      <c r="H7" s="30">
        <f t="array" ref="H7">IF(LEN(INDIRECT(ADDRESS(ROW()-1, COLUMN())))=1,"",INDIRECT(ADDRESS(31,6))-INDIRECT(ADDRESS(31,7)))</f>
        <v>7</v>
      </c>
      <c r="I7" s="30">
        <f t="array" ref="I7">IF(LEN(INDIRECT(ADDRESS(ROW()-1, COLUMN())))=1,"",INDIRECT(ADDRESS(34,7))-INDIRECT(ADDRESS(34,6)))</f>
        <v>-10</v>
      </c>
      <c r="J7" s="31">
        <f t="array" ref="J7">IF(LEN(INDIRECT(ADDRESS(ROW()-1, COLUMN())))=1,"",INDIRECT(ADDRESS(18,6))-INDIRECT(ADDRESS(18,7)))</f>
        <v>4</v>
      </c>
      <c r="K7" s="25"/>
      <c r="L7" s="30">
        <f>IF(COUNT(F7:J7)=0,"",SUM(F7:J7))</f>
        <v>-6</v>
      </c>
      <c r="M7" s="3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/>
      <c r="B8" s="33">
        <v>3.0</v>
      </c>
      <c r="C8" s="34" t="s">
        <v>35</v>
      </c>
      <c r="D8" s="35"/>
      <c r="E8" s="36"/>
      <c r="F8" s="37" t="str">
        <f t="array" ref="F8">INDIRECT(ADDRESS(26,6))&amp;":"&amp;INDIRECT(ADDRESS(26,7))</f>
        <v>7:10</v>
      </c>
      <c r="G8" s="39" t="str">
        <f t="array" ref="G8">INDIRECT(ADDRESS(31,7))&amp;":"&amp;INDIRECT(ADDRESS(31,6))</f>
        <v>5:12</v>
      </c>
      <c r="H8" s="38" t="s">
        <v>10</v>
      </c>
      <c r="I8" s="39" t="str">
        <f t="array" ref="I8">INDIRECT(ADDRESS(19,6))&amp;":"&amp;INDIRECT(ADDRESS(19,7))</f>
        <v>13:6</v>
      </c>
      <c r="J8" s="40" t="str">
        <f t="array" ref="J8">INDIRECT(ADDRESS(22,7))&amp;":"&amp;INDIRECT(ADDRESS(22,6))</f>
        <v>11:8</v>
      </c>
      <c r="K8" s="41">
        <f>IF(COUNT(F9:J9)=0,"",COUNTIF(F9:J9,"&gt;0")+0.5*COUNTIF(F9:J9,0))</f>
        <v>2</v>
      </c>
      <c r="L8" s="30"/>
      <c r="M8" s="42">
        <v>4.0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/>
      <c r="B9" s="25"/>
      <c r="C9" s="26"/>
      <c r="D9" s="27"/>
      <c r="E9" s="28"/>
      <c r="F9" s="43">
        <f t="array" ref="F9">IF(LEN(INDIRECT(ADDRESS(ROW()-1, COLUMN())))=1,"",INDIRECT(ADDRESS(26,6))-INDIRECT(ADDRESS(26,7)))</f>
        <v>-3</v>
      </c>
      <c r="G9" s="30">
        <f t="array" ref="G9">IF(LEN(INDIRECT(ADDRESS(ROW()-1, COLUMN())))=1,"",INDIRECT(ADDRESS(31,7))-INDIRECT(ADDRESS(31,6)))</f>
        <v>-7</v>
      </c>
      <c r="H9" s="44" t="s">
        <v>10</v>
      </c>
      <c r="I9" s="30">
        <f t="array" ref="I9">IF(LEN(INDIRECT(ADDRESS(ROW()-1, COLUMN())))=1,"",INDIRECT(ADDRESS(19,6))-INDIRECT(ADDRESS(19,7)))</f>
        <v>7</v>
      </c>
      <c r="J9" s="31">
        <f t="array" ref="J9">IF(LEN(INDIRECT(ADDRESS(ROW()-1, COLUMN())))=1,"",INDIRECT(ADDRESS(22,7))-INDIRECT(ADDRESS(22,6)))</f>
        <v>3</v>
      </c>
      <c r="K9" s="25"/>
      <c r="L9" s="30">
        <f>IF(COUNT(F9:J9)=0,"",SUM(F9:J9))</f>
        <v>0</v>
      </c>
      <c r="M9" s="3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/>
      <c r="B10" s="33">
        <v>4.0</v>
      </c>
      <c r="C10" s="34" t="s">
        <v>38</v>
      </c>
      <c r="D10" s="35"/>
      <c r="E10" s="36"/>
      <c r="F10" s="37" t="str">
        <f t="array" ref="F10">INDIRECT(ADDRESS(30,7))&amp;":"&amp;INDIRECT(ADDRESS(30,6))</f>
        <v>10:6</v>
      </c>
      <c r="G10" s="39" t="str">
        <f t="array" ref="G10">INDIRECT(ADDRESS(34,6))&amp;":"&amp;INDIRECT(ADDRESS(34,7))</f>
        <v>13:3</v>
      </c>
      <c r="H10" s="39" t="str">
        <f t="array" ref="H10">INDIRECT(ADDRESS(19,7))&amp;":"&amp;INDIRECT(ADDRESS(19,6))</f>
        <v>6:13</v>
      </c>
      <c r="I10" s="38" t="s">
        <v>10</v>
      </c>
      <c r="J10" s="40" t="str">
        <f t="array" ref="J10">INDIRECT(ADDRESS(27,6))&amp;":"&amp;INDIRECT(ADDRESS(27,7))</f>
        <v>13:3</v>
      </c>
      <c r="K10" s="41">
        <f>IF(COUNT(F11:J11)=0,"",COUNTIF(F11:J11,"&gt;0")+0.5*COUNTIF(F11:J11,0))</f>
        <v>3</v>
      </c>
      <c r="L10" s="30"/>
      <c r="M10" s="42">
        <v>1.0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"/>
      <c r="B11" s="25"/>
      <c r="C11" s="26"/>
      <c r="D11" s="27"/>
      <c r="E11" s="28"/>
      <c r="F11" s="43">
        <f t="array" ref="F11">IF(LEN(INDIRECT(ADDRESS(ROW()-1, COLUMN())))=1,"",INDIRECT(ADDRESS(30,7))-INDIRECT(ADDRESS(30,6)))</f>
        <v>4</v>
      </c>
      <c r="G11" s="30">
        <f t="array" ref="G11">IF(LEN(INDIRECT(ADDRESS(ROW()-1, COLUMN())))=1,"",INDIRECT(ADDRESS(34,6))-INDIRECT(ADDRESS(34,7)))</f>
        <v>10</v>
      </c>
      <c r="H11" s="30">
        <f t="array" ref="H11">IF(LEN(INDIRECT(ADDRESS(ROW()-1, COLUMN())))=1,"",INDIRECT(ADDRESS(19,7))-INDIRECT(ADDRESS(19,6)))</f>
        <v>-7</v>
      </c>
      <c r="I11" s="44" t="s">
        <v>10</v>
      </c>
      <c r="J11" s="31">
        <f t="array" ref="J11">IF(LEN(INDIRECT(ADDRESS(ROW()-1, COLUMN())))=1,"",INDIRECT(ADDRESS(27,6))-INDIRECT(ADDRESS(27,7)))</f>
        <v>10</v>
      </c>
      <c r="K11" s="25"/>
      <c r="L11" s="30">
        <f>IF(COUNT(F11:J11)=0,"",SUM(F11:J11))</f>
        <v>17</v>
      </c>
      <c r="M11" s="3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"/>
      <c r="B12" s="33">
        <v>5.0</v>
      </c>
      <c r="C12" s="34" t="s">
        <v>41</v>
      </c>
      <c r="D12" s="35"/>
      <c r="E12" s="36"/>
      <c r="F12" s="37" t="str">
        <f t="array" ref="F12">INDIRECT(ADDRESS(35,6))&amp;":"&amp;INDIRECT(ADDRESS(35,7))</f>
        <v>1:13</v>
      </c>
      <c r="G12" s="39" t="str">
        <f t="array" ref="G12">INDIRECT(ADDRESS(18,7))&amp;":"&amp;INDIRECT(ADDRESS(18,6))</f>
        <v>9:13</v>
      </c>
      <c r="H12" s="39" t="str">
        <f t="array" ref="H12">INDIRECT(ADDRESS(22,6))&amp;":"&amp;INDIRECT(ADDRESS(22,7))</f>
        <v>8:11</v>
      </c>
      <c r="I12" s="39" t="str">
        <f t="array" ref="I12">INDIRECT(ADDRESS(27,7))&amp;":"&amp;INDIRECT(ADDRESS(27,6))</f>
        <v>3:13</v>
      </c>
      <c r="J12" s="45" t="s">
        <v>10</v>
      </c>
      <c r="K12" s="41">
        <f>IF(COUNT(F13:J13)=0,"",COUNTIF(F13:J13,"&gt;0")+0.5*COUNTIF(F13:J13,0))</f>
        <v>0</v>
      </c>
      <c r="L12" s="30"/>
      <c r="M12" s="42">
        <v>5.0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/>
      <c r="B13" s="46"/>
      <c r="C13" s="47"/>
      <c r="D13" s="48"/>
      <c r="E13" s="49"/>
      <c r="F13" s="50">
        <f t="array" ref="F13">IF(LEN(INDIRECT(ADDRESS(ROW()-1, COLUMN())))=1,"",INDIRECT(ADDRESS(35,6))-INDIRECT(ADDRESS(35,7)))</f>
        <v>-12</v>
      </c>
      <c r="G13" s="51">
        <f t="array" ref="G13">IF(LEN(INDIRECT(ADDRESS(ROW()-1, COLUMN())))=1,"",INDIRECT(ADDRESS(18,7))-INDIRECT(ADDRESS(18,6)))</f>
        <v>-4</v>
      </c>
      <c r="H13" s="51">
        <f t="array" ref="H13">IF(LEN(INDIRECT(ADDRESS(ROW()-1, COLUMN())))=1,"",INDIRECT(ADDRESS(22,6))-INDIRECT(ADDRESS(22,7)))</f>
        <v>-3</v>
      </c>
      <c r="I13" s="51">
        <f t="array" ref="I13">IF(LEN(INDIRECT(ADDRESS(ROW()-1, COLUMN())))=1,"",INDIRECT(ADDRESS(27,7))-INDIRECT(ADDRESS(27,6)))</f>
        <v>-10</v>
      </c>
      <c r="J13" s="52" t="s">
        <v>10</v>
      </c>
      <c r="K13" s="46"/>
      <c r="L13" s="51">
        <f>IF(COUNT(F13:J13)=0,"",SUM(F13:J13))</f>
        <v>-29</v>
      </c>
      <c r="M13" s="5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"/>
      <c r="B17" s="54" t="s">
        <v>42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"/>
      <c r="B18" s="55">
        <v>2.0</v>
      </c>
      <c r="C18" s="56" t="str">
        <f t="shared" ref="C18:C19" si="1">IF(ISBLANK(INDIRECT(ADDRESS(B18*2+2,3))),"",INDIRECT(ADDRESS(B18*2+2,3)))</f>
        <v>Соколова Ольга</v>
      </c>
      <c r="D18" s="27"/>
      <c r="E18" s="28"/>
      <c r="F18" s="57">
        <v>13.0</v>
      </c>
      <c r="G18" s="58">
        <v>9.0</v>
      </c>
      <c r="H18" s="59" t="str">
        <f t="shared" ref="H18:H19" si="2">IF(ISBLANK(INDIRECT(ADDRESS(K18*2+2,3))),"",INDIRECT(ADDRESS(K18*2+2,3)))</f>
        <v>Шаров Артем</v>
      </c>
      <c r="I18" s="27"/>
      <c r="J18" s="27"/>
      <c r="K18" s="55">
        <v>5.0</v>
      </c>
      <c r="L18" s="60" t="s">
        <v>43</v>
      </c>
      <c r="M18" s="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/>
      <c r="B19" s="55">
        <v>3.0</v>
      </c>
      <c r="C19" s="56" t="str">
        <f t="shared" si="1"/>
        <v>Мирошниченко Вера</v>
      </c>
      <c r="D19" s="27"/>
      <c r="E19" s="28"/>
      <c r="F19" s="57">
        <v>13.0</v>
      </c>
      <c r="G19" s="58">
        <v>6.0</v>
      </c>
      <c r="H19" s="59" t="str">
        <f t="shared" si="2"/>
        <v>Пименова Татьяна</v>
      </c>
      <c r="I19" s="27"/>
      <c r="J19" s="27"/>
      <c r="K19" s="55">
        <v>4.0</v>
      </c>
      <c r="L19" s="60" t="s">
        <v>43</v>
      </c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54" t="s">
        <v>44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55">
        <v>5.0</v>
      </c>
      <c r="C22" s="56" t="str">
        <f t="shared" ref="C22:C23" si="3">IF(ISBLANK(INDIRECT(ADDRESS(B22*2+2,3))),"",INDIRECT(ADDRESS(B22*2+2,3)))</f>
        <v>Шаров Артем</v>
      </c>
      <c r="D22" s="27"/>
      <c r="E22" s="28"/>
      <c r="F22" s="57">
        <v>8.0</v>
      </c>
      <c r="G22" s="58">
        <v>11.0</v>
      </c>
      <c r="H22" s="59" t="str">
        <f t="shared" ref="H22:H23" si="4">IF(ISBLANK(INDIRECT(ADDRESS(K22*2+2,3))),"",INDIRECT(ADDRESS(K22*2+2,3)))</f>
        <v>Мирошниченко Вера</v>
      </c>
      <c r="I22" s="27"/>
      <c r="J22" s="27"/>
      <c r="K22" s="55">
        <v>3.0</v>
      </c>
      <c r="L22" s="60" t="s">
        <v>43</v>
      </c>
      <c r="M22" s="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55">
        <v>1.0</v>
      </c>
      <c r="C23" s="56" t="str">
        <f t="shared" si="3"/>
        <v>Багаутдинова Гульназ</v>
      </c>
      <c r="D23" s="27"/>
      <c r="E23" s="28"/>
      <c r="F23" s="57">
        <v>10.0</v>
      </c>
      <c r="G23" s="58">
        <v>3.0</v>
      </c>
      <c r="H23" s="59" t="str">
        <f t="shared" si="4"/>
        <v>Соколова Ольга</v>
      </c>
      <c r="I23" s="27"/>
      <c r="J23" s="27"/>
      <c r="K23" s="55">
        <v>2.0</v>
      </c>
      <c r="L23" s="60" t="s">
        <v>43</v>
      </c>
      <c r="M23" s="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54" t="s">
        <v>45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55">
        <v>3.0</v>
      </c>
      <c r="C26" s="56" t="str">
        <f t="shared" ref="C26:C27" si="5">IF(ISBLANK(INDIRECT(ADDRESS(B26*2+2,3))),"",INDIRECT(ADDRESS(B26*2+2,3)))</f>
        <v>Мирошниченко Вера</v>
      </c>
      <c r="D26" s="27"/>
      <c r="E26" s="28"/>
      <c r="F26" s="57">
        <v>7.0</v>
      </c>
      <c r="G26" s="58">
        <v>10.0</v>
      </c>
      <c r="H26" s="59" t="str">
        <f t="shared" ref="H26:H27" si="6">IF(ISBLANK(INDIRECT(ADDRESS(K26*2+2,3))),"",INDIRECT(ADDRESS(K26*2+2,3)))</f>
        <v>Багаутдинова Гульназ</v>
      </c>
      <c r="I26" s="27"/>
      <c r="J26" s="27"/>
      <c r="K26" s="55">
        <v>1.0</v>
      </c>
      <c r="L26" s="60" t="s">
        <v>43</v>
      </c>
      <c r="M26" s="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"/>
      <c r="B27" s="55">
        <v>4.0</v>
      </c>
      <c r="C27" s="56" t="str">
        <f t="shared" si="5"/>
        <v>Пименова Татьяна</v>
      </c>
      <c r="D27" s="27"/>
      <c r="E27" s="28"/>
      <c r="F27" s="57">
        <v>13.0</v>
      </c>
      <c r="G27" s="58">
        <v>3.0</v>
      </c>
      <c r="H27" s="59" t="str">
        <f t="shared" si="6"/>
        <v>Шаров Артем</v>
      </c>
      <c r="I27" s="27"/>
      <c r="J27" s="27"/>
      <c r="K27" s="55">
        <v>5.0</v>
      </c>
      <c r="L27" s="60" t="s">
        <v>43</v>
      </c>
      <c r="M27" s="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"/>
      <c r="B29" s="54" t="s">
        <v>46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"/>
      <c r="B30" s="55">
        <v>1.0</v>
      </c>
      <c r="C30" s="56" t="str">
        <f t="shared" ref="C30:C31" si="7">IF(ISBLANK(INDIRECT(ADDRESS(B30*2+2,3))),"",INDIRECT(ADDRESS(B30*2+2,3)))</f>
        <v>Багаутдинова Гульназ</v>
      </c>
      <c r="D30" s="27"/>
      <c r="E30" s="28"/>
      <c r="F30" s="57">
        <v>6.0</v>
      </c>
      <c r="G30" s="58">
        <v>10.0</v>
      </c>
      <c r="H30" s="59" t="str">
        <f t="shared" ref="H30:H31" si="8">IF(ISBLANK(INDIRECT(ADDRESS(K30*2+2,3))),"",INDIRECT(ADDRESS(K30*2+2,3)))</f>
        <v>Пименова Татьяна</v>
      </c>
      <c r="I30" s="27"/>
      <c r="J30" s="27"/>
      <c r="K30" s="55">
        <v>4.0</v>
      </c>
      <c r="L30" s="60" t="s">
        <v>43</v>
      </c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"/>
      <c r="B31" s="55">
        <v>2.0</v>
      </c>
      <c r="C31" s="56" t="str">
        <f t="shared" si="7"/>
        <v>Соколова Ольга</v>
      </c>
      <c r="D31" s="27"/>
      <c r="E31" s="28"/>
      <c r="F31" s="57">
        <v>12.0</v>
      </c>
      <c r="G31" s="58">
        <v>5.0</v>
      </c>
      <c r="H31" s="59" t="str">
        <f t="shared" si="8"/>
        <v>Мирошниченко Вера</v>
      </c>
      <c r="I31" s="27"/>
      <c r="J31" s="27"/>
      <c r="K31" s="55">
        <v>3.0</v>
      </c>
      <c r="L31" s="60" t="s">
        <v>43</v>
      </c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"/>
      <c r="B33" s="54" t="s">
        <v>47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"/>
      <c r="B34" s="55">
        <v>4.0</v>
      </c>
      <c r="C34" s="56" t="str">
        <f t="shared" ref="C34:C35" si="9">IF(ISBLANK(INDIRECT(ADDRESS(B34*2+2,3))),"",INDIRECT(ADDRESS(B34*2+2,3)))</f>
        <v>Пименова Татьяна</v>
      </c>
      <c r="D34" s="27"/>
      <c r="E34" s="28"/>
      <c r="F34" s="57">
        <v>13.0</v>
      </c>
      <c r="G34" s="58">
        <v>3.0</v>
      </c>
      <c r="H34" s="59" t="str">
        <f t="shared" ref="H34:H35" si="10">IF(ISBLANK(INDIRECT(ADDRESS(K34*2+2,3))),"",INDIRECT(ADDRESS(K34*2+2,3)))</f>
        <v>Соколова Ольга</v>
      </c>
      <c r="I34" s="27"/>
      <c r="J34" s="27"/>
      <c r="K34" s="55">
        <v>2.0</v>
      </c>
      <c r="L34" s="60" t="s">
        <v>43</v>
      </c>
      <c r="M34" s="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"/>
      <c r="B35" s="55">
        <v>5.0</v>
      </c>
      <c r="C35" s="56" t="str">
        <f t="shared" si="9"/>
        <v>Шаров Артем</v>
      </c>
      <c r="D35" s="27"/>
      <c r="E35" s="28"/>
      <c r="F35" s="57">
        <v>1.0</v>
      </c>
      <c r="G35" s="58">
        <v>13.0</v>
      </c>
      <c r="H35" s="59" t="str">
        <f t="shared" si="10"/>
        <v>Багаутдинова Гульназ</v>
      </c>
      <c r="I35" s="27"/>
      <c r="J35" s="27"/>
      <c r="K35" s="55">
        <v>1.0</v>
      </c>
      <c r="L35" s="60" t="s">
        <v>43</v>
      </c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7">
    <mergeCell ref="K4:K5"/>
    <mergeCell ref="K6:K7"/>
    <mergeCell ref="K8:K9"/>
    <mergeCell ref="M8:M9"/>
    <mergeCell ref="K10:K11"/>
    <mergeCell ref="M10:M11"/>
    <mergeCell ref="K12:K13"/>
    <mergeCell ref="M12:M13"/>
    <mergeCell ref="B1:K1"/>
    <mergeCell ref="C3:E3"/>
    <mergeCell ref="B4:B5"/>
    <mergeCell ref="C4:E5"/>
    <mergeCell ref="M4:M5"/>
    <mergeCell ref="C6:E7"/>
    <mergeCell ref="M6:M7"/>
    <mergeCell ref="B6:B7"/>
    <mergeCell ref="B8:B9"/>
    <mergeCell ref="C8:E9"/>
    <mergeCell ref="B10:B11"/>
    <mergeCell ref="C10:E11"/>
    <mergeCell ref="B12:B13"/>
    <mergeCell ref="C12:E13"/>
    <mergeCell ref="C22:E22"/>
    <mergeCell ref="C23:E23"/>
    <mergeCell ref="C26:E26"/>
    <mergeCell ref="C27:E27"/>
    <mergeCell ref="C30:E30"/>
    <mergeCell ref="C31:E31"/>
    <mergeCell ref="C34:E34"/>
    <mergeCell ref="C35:E35"/>
    <mergeCell ref="B17:K17"/>
    <mergeCell ref="C18:E18"/>
    <mergeCell ref="H18:J18"/>
    <mergeCell ref="C19:E19"/>
    <mergeCell ref="H19:J19"/>
    <mergeCell ref="B21:K21"/>
    <mergeCell ref="H22:J22"/>
    <mergeCell ref="H31:J31"/>
    <mergeCell ref="H34:J34"/>
    <mergeCell ref="H35:J35"/>
    <mergeCell ref="H23:J23"/>
    <mergeCell ref="B25:K25"/>
    <mergeCell ref="H26:J26"/>
    <mergeCell ref="H27:J27"/>
    <mergeCell ref="B29:K29"/>
    <mergeCell ref="H30:J30"/>
    <mergeCell ref="B33:K33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/>
      <c r="B3" s="7"/>
      <c r="C3" s="8" t="s">
        <v>1</v>
      </c>
      <c r="D3" s="9"/>
      <c r="E3" s="10"/>
      <c r="F3" s="11">
        <v>1.0</v>
      </c>
      <c r="G3" s="11">
        <v>2.0</v>
      </c>
      <c r="H3" s="11">
        <v>3.0</v>
      </c>
      <c r="I3" s="13">
        <v>4.0</v>
      </c>
      <c r="J3" s="13">
        <v>5.0</v>
      </c>
      <c r="K3" s="15" t="s">
        <v>4</v>
      </c>
      <c r="L3" s="11" t="s">
        <v>5</v>
      </c>
      <c r="M3" s="16" t="s">
        <v>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/>
      <c r="B4" s="15">
        <v>1.0</v>
      </c>
      <c r="C4" s="17" t="s">
        <v>48</v>
      </c>
      <c r="D4" s="18"/>
      <c r="E4" s="19"/>
      <c r="F4" s="20" t="s">
        <v>10</v>
      </c>
      <c r="G4" s="21" t="str">
        <f t="array" ref="G4">INDIRECT(ADDRESS(23,6))&amp;":"&amp;INDIRECT(ADDRESS(23,7))</f>
        <v>9:10</v>
      </c>
      <c r="H4" s="21" t="str">
        <f t="array" ref="H4">INDIRECT(ADDRESS(26,7))&amp;":"&amp;INDIRECT(ADDRESS(26,6))</f>
        <v>13:1</v>
      </c>
      <c r="I4" s="21" t="str">
        <f t="array" ref="I4">INDIRECT(ADDRESS(30,6))&amp;":"&amp;INDIRECT(ADDRESS(30,7))</f>
        <v>12:1</v>
      </c>
      <c r="J4" s="22" t="str">
        <f t="array" ref="J4">INDIRECT(ADDRESS(35,7))&amp;":"&amp;INDIRECT(ADDRESS(35,6))</f>
        <v>13:3</v>
      </c>
      <c r="K4" s="7">
        <f>IF(COUNT(F5:J5)=0,"",COUNTIF(F5:J5,"&gt;0")+0.5*COUNTIF(F5:J5,0))</f>
        <v>3</v>
      </c>
      <c r="L4" s="23"/>
      <c r="M4" s="24">
        <v>2.0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/>
      <c r="B5" s="25"/>
      <c r="C5" s="26"/>
      <c r="D5" s="27"/>
      <c r="E5" s="28"/>
      <c r="F5" s="29" t="s">
        <v>10</v>
      </c>
      <c r="G5" s="30">
        <f t="array" ref="G5">IF(LEN(INDIRECT(ADDRESS(ROW()-1, COLUMN())))=1,"",INDIRECT(ADDRESS(23,6))-INDIRECT(ADDRESS(23,7)))</f>
        <v>-1</v>
      </c>
      <c r="H5" s="30">
        <f t="array" ref="H5">IF(LEN(INDIRECT(ADDRESS(ROW()-1, COLUMN())))=1,"",INDIRECT(ADDRESS(26,7))-INDIRECT(ADDRESS(26,6)))</f>
        <v>12</v>
      </c>
      <c r="I5" s="30">
        <f t="array" ref="I5">IF(LEN(INDIRECT(ADDRESS(ROW()-1, COLUMN())))=1,"",INDIRECT(ADDRESS(30,6))-INDIRECT(ADDRESS(30,7)))</f>
        <v>11</v>
      </c>
      <c r="J5" s="31">
        <f t="array" ref="J5">IF(LEN(INDIRECT(ADDRESS(ROW()-1, COLUMN())))=1,"",INDIRECT(ADDRESS(35,7))-INDIRECT(ADDRESS(35,6)))</f>
        <v>10</v>
      </c>
      <c r="K5" s="25"/>
      <c r="L5" s="30">
        <f>IF(COUNT(F5:J5)=0,"",SUM(F5:J5))</f>
        <v>32</v>
      </c>
      <c r="M5" s="3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/>
      <c r="B6" s="33">
        <v>2.0</v>
      </c>
      <c r="C6" s="34" t="s">
        <v>49</v>
      </c>
      <c r="D6" s="35"/>
      <c r="E6" s="36"/>
      <c r="F6" s="37" t="str">
        <f t="array" ref="F6">INDIRECT(ADDRESS(23,7))&amp;":"&amp;INDIRECT(ADDRESS(23,6))</f>
        <v>10:9</v>
      </c>
      <c r="G6" s="38" t="s">
        <v>10</v>
      </c>
      <c r="H6" s="39" t="str">
        <f t="array" ref="H6">INDIRECT(ADDRESS(31,6))&amp;":"&amp;INDIRECT(ADDRESS(31,7))</f>
        <v>13:0</v>
      </c>
      <c r="I6" s="39" t="str">
        <f t="array" ref="I6">INDIRECT(ADDRESS(34,7))&amp;":"&amp;INDIRECT(ADDRESS(34,6))</f>
        <v>13:2</v>
      </c>
      <c r="J6" s="40" t="str">
        <f t="array" ref="J6">INDIRECT(ADDRESS(18,6))&amp;":"&amp;INDIRECT(ADDRESS(18,7))</f>
        <v>13:9</v>
      </c>
      <c r="K6" s="41">
        <f>IF(COUNT(F7:J7)=0,"",COUNTIF(F7:J7,"&gt;0")+0.5*COUNTIF(F7:J7,0))</f>
        <v>4</v>
      </c>
      <c r="L6" s="30"/>
      <c r="M6" s="42">
        <v>1.0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/>
      <c r="B7" s="25"/>
      <c r="C7" s="26"/>
      <c r="D7" s="27"/>
      <c r="E7" s="28"/>
      <c r="F7" s="43">
        <f t="array" ref="F7">IF(LEN(INDIRECT(ADDRESS(ROW()-1, COLUMN())))=1,"",INDIRECT(ADDRESS(23,7))-INDIRECT(ADDRESS(23,6)))</f>
        <v>1</v>
      </c>
      <c r="G7" s="44" t="s">
        <v>10</v>
      </c>
      <c r="H7" s="30">
        <f t="array" ref="H7">IF(LEN(INDIRECT(ADDRESS(ROW()-1, COLUMN())))=1,"",INDIRECT(ADDRESS(31,6))-INDIRECT(ADDRESS(31,7)))</f>
        <v>13</v>
      </c>
      <c r="I7" s="30">
        <f t="array" ref="I7">IF(LEN(INDIRECT(ADDRESS(ROW()-1, COLUMN())))=1,"",INDIRECT(ADDRESS(34,7))-INDIRECT(ADDRESS(34,6)))</f>
        <v>11</v>
      </c>
      <c r="J7" s="31">
        <f t="array" ref="J7">IF(LEN(INDIRECT(ADDRESS(ROW()-1, COLUMN())))=1,"",INDIRECT(ADDRESS(18,6))-INDIRECT(ADDRESS(18,7)))</f>
        <v>4</v>
      </c>
      <c r="K7" s="25"/>
      <c r="L7" s="30">
        <f>IF(COUNT(F7:J7)=0,"",SUM(F7:J7))</f>
        <v>29</v>
      </c>
      <c r="M7" s="3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/>
      <c r="B8" s="33">
        <v>3.0</v>
      </c>
      <c r="C8" s="34" t="s">
        <v>50</v>
      </c>
      <c r="D8" s="35"/>
      <c r="E8" s="36"/>
      <c r="F8" s="37" t="str">
        <f t="array" ref="F8">INDIRECT(ADDRESS(26,6))&amp;":"&amp;INDIRECT(ADDRESS(26,7))</f>
        <v>1:13</v>
      </c>
      <c r="G8" s="39" t="str">
        <f t="array" ref="G8">INDIRECT(ADDRESS(31,7))&amp;":"&amp;INDIRECT(ADDRESS(31,6))</f>
        <v>0:13</v>
      </c>
      <c r="H8" s="38" t="s">
        <v>10</v>
      </c>
      <c r="I8" s="39" t="str">
        <f t="array" ref="I8">INDIRECT(ADDRESS(19,6))&amp;":"&amp;INDIRECT(ADDRESS(19,7))</f>
        <v>13:9</v>
      </c>
      <c r="J8" s="40" t="str">
        <f t="array" ref="J8">INDIRECT(ADDRESS(22,7))&amp;":"&amp;INDIRECT(ADDRESS(22,6))</f>
        <v>13:9</v>
      </c>
      <c r="K8" s="41">
        <f>IF(COUNT(F9:J9)=0,"",COUNTIF(F9:J9,"&gt;0")+0.5*COUNTIF(F9:J9,0))</f>
        <v>2</v>
      </c>
      <c r="L8" s="30"/>
      <c r="M8" s="42">
        <v>3.0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/>
      <c r="B9" s="25"/>
      <c r="C9" s="26"/>
      <c r="D9" s="27"/>
      <c r="E9" s="28"/>
      <c r="F9" s="43">
        <f t="array" ref="F9">IF(LEN(INDIRECT(ADDRESS(ROW()-1, COLUMN())))=1,"",INDIRECT(ADDRESS(26,6))-INDIRECT(ADDRESS(26,7)))</f>
        <v>-12</v>
      </c>
      <c r="G9" s="30">
        <f t="array" ref="G9">IF(LEN(INDIRECT(ADDRESS(ROW()-1, COLUMN())))=1,"",INDIRECT(ADDRESS(31,7))-INDIRECT(ADDRESS(31,6)))</f>
        <v>-13</v>
      </c>
      <c r="H9" s="44" t="s">
        <v>10</v>
      </c>
      <c r="I9" s="30">
        <f t="array" ref="I9">IF(LEN(INDIRECT(ADDRESS(ROW()-1, COLUMN())))=1,"",INDIRECT(ADDRESS(19,6))-INDIRECT(ADDRESS(19,7)))</f>
        <v>4</v>
      </c>
      <c r="J9" s="31">
        <f t="array" ref="J9">IF(LEN(INDIRECT(ADDRESS(ROW()-1, COLUMN())))=1,"",INDIRECT(ADDRESS(22,7))-INDIRECT(ADDRESS(22,6)))</f>
        <v>4</v>
      </c>
      <c r="K9" s="25"/>
      <c r="L9" s="30">
        <f>IF(COUNT(F9:J9)=0,"",SUM(F9:J9))</f>
        <v>-17</v>
      </c>
      <c r="M9" s="3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/>
      <c r="B10" s="33">
        <v>4.0</v>
      </c>
      <c r="C10" s="34" t="s">
        <v>51</v>
      </c>
      <c r="D10" s="35"/>
      <c r="E10" s="36"/>
      <c r="F10" s="37" t="str">
        <f t="array" ref="F10">INDIRECT(ADDRESS(30,7))&amp;":"&amp;INDIRECT(ADDRESS(30,6))</f>
        <v>1:12</v>
      </c>
      <c r="G10" s="39" t="str">
        <f t="array" ref="G10">INDIRECT(ADDRESS(34,6))&amp;":"&amp;INDIRECT(ADDRESS(34,7))</f>
        <v>2:13</v>
      </c>
      <c r="H10" s="39" t="str">
        <f t="array" ref="H10">INDIRECT(ADDRESS(19,7))&amp;":"&amp;INDIRECT(ADDRESS(19,6))</f>
        <v>9:13</v>
      </c>
      <c r="I10" s="38" t="s">
        <v>10</v>
      </c>
      <c r="J10" s="40" t="str">
        <f t="array" ref="J10">INDIRECT(ADDRESS(27,6))&amp;":"&amp;INDIRECT(ADDRESS(27,7))</f>
        <v>13:1</v>
      </c>
      <c r="K10" s="41">
        <f>IF(COUNT(F11:J11)=0,"",COUNTIF(F11:J11,"&gt;0")+0.5*COUNTIF(F11:J11,0))</f>
        <v>1</v>
      </c>
      <c r="L10" s="30"/>
      <c r="M10" s="42">
        <v>4.0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"/>
      <c r="B11" s="25"/>
      <c r="C11" s="26"/>
      <c r="D11" s="27"/>
      <c r="E11" s="28"/>
      <c r="F11" s="43">
        <f t="array" ref="F11">IF(LEN(INDIRECT(ADDRESS(ROW()-1, COLUMN())))=1,"",INDIRECT(ADDRESS(30,7))-INDIRECT(ADDRESS(30,6)))</f>
        <v>-11</v>
      </c>
      <c r="G11" s="30">
        <f t="array" ref="G11">IF(LEN(INDIRECT(ADDRESS(ROW()-1, COLUMN())))=1,"",INDIRECT(ADDRESS(34,6))-INDIRECT(ADDRESS(34,7)))</f>
        <v>-11</v>
      </c>
      <c r="H11" s="30">
        <f t="array" ref="H11">IF(LEN(INDIRECT(ADDRESS(ROW()-1, COLUMN())))=1,"",INDIRECT(ADDRESS(19,7))-INDIRECT(ADDRESS(19,6)))</f>
        <v>-4</v>
      </c>
      <c r="I11" s="44" t="s">
        <v>10</v>
      </c>
      <c r="J11" s="31">
        <f t="array" ref="J11">IF(LEN(INDIRECT(ADDRESS(ROW()-1, COLUMN())))=1,"",INDIRECT(ADDRESS(27,6))-INDIRECT(ADDRESS(27,7)))</f>
        <v>12</v>
      </c>
      <c r="K11" s="25"/>
      <c r="L11" s="30">
        <f>IF(COUNT(F11:J11)=0,"",SUM(F11:J11))</f>
        <v>-14</v>
      </c>
      <c r="M11" s="3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"/>
      <c r="B12" s="33">
        <v>5.0</v>
      </c>
      <c r="C12" s="34" t="s">
        <v>52</v>
      </c>
      <c r="D12" s="35"/>
      <c r="E12" s="36"/>
      <c r="F12" s="37" t="str">
        <f t="array" ref="F12">INDIRECT(ADDRESS(35,6))&amp;":"&amp;INDIRECT(ADDRESS(35,7))</f>
        <v>3:13</v>
      </c>
      <c r="G12" s="39" t="str">
        <f t="array" ref="G12">INDIRECT(ADDRESS(18,7))&amp;":"&amp;INDIRECT(ADDRESS(18,6))</f>
        <v>9:13</v>
      </c>
      <c r="H12" s="39" t="str">
        <f t="array" ref="H12">INDIRECT(ADDRESS(22,6))&amp;":"&amp;INDIRECT(ADDRESS(22,7))</f>
        <v>9:13</v>
      </c>
      <c r="I12" s="39" t="str">
        <f t="array" ref="I12">INDIRECT(ADDRESS(27,7))&amp;":"&amp;INDIRECT(ADDRESS(27,6))</f>
        <v>1:13</v>
      </c>
      <c r="J12" s="45" t="s">
        <v>10</v>
      </c>
      <c r="K12" s="41">
        <f>IF(COUNT(F13:J13)=0,"",COUNTIF(F13:J13,"&gt;0")+0.5*COUNTIF(F13:J13,0))</f>
        <v>0</v>
      </c>
      <c r="L12" s="30"/>
      <c r="M12" s="42">
        <v>5.0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/>
      <c r="B13" s="46"/>
      <c r="C13" s="47"/>
      <c r="D13" s="48"/>
      <c r="E13" s="49"/>
      <c r="F13" s="50">
        <f t="array" ref="F13">IF(LEN(INDIRECT(ADDRESS(ROW()-1, COLUMN())))=1,"",INDIRECT(ADDRESS(35,6))-INDIRECT(ADDRESS(35,7)))</f>
        <v>-10</v>
      </c>
      <c r="G13" s="51">
        <f t="array" ref="G13">IF(LEN(INDIRECT(ADDRESS(ROW()-1, COLUMN())))=1,"",INDIRECT(ADDRESS(18,7))-INDIRECT(ADDRESS(18,6)))</f>
        <v>-4</v>
      </c>
      <c r="H13" s="51">
        <f t="array" ref="H13">IF(LEN(INDIRECT(ADDRESS(ROW()-1, COLUMN())))=1,"",INDIRECT(ADDRESS(22,6))-INDIRECT(ADDRESS(22,7)))</f>
        <v>-4</v>
      </c>
      <c r="I13" s="51">
        <f t="array" ref="I13">IF(LEN(INDIRECT(ADDRESS(ROW()-1, COLUMN())))=1,"",INDIRECT(ADDRESS(27,7))-INDIRECT(ADDRESS(27,6)))</f>
        <v>-12</v>
      </c>
      <c r="J13" s="52" t="s">
        <v>10</v>
      </c>
      <c r="K13" s="46"/>
      <c r="L13" s="51">
        <f>IF(COUNT(F13:J13)=0,"",SUM(F13:J13))</f>
        <v>-30</v>
      </c>
      <c r="M13" s="5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"/>
      <c r="B17" s="54" t="s">
        <v>42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"/>
      <c r="B18" s="55">
        <v>2.0</v>
      </c>
      <c r="C18" s="56" t="str">
        <f t="shared" ref="C18:C19" si="1">IF(ISBLANK(INDIRECT(ADDRESS(B18*2+2,3))),"",INDIRECT(ADDRESS(B18*2+2,3)))</f>
        <v>Большаков Василий</v>
      </c>
      <c r="D18" s="27"/>
      <c r="E18" s="28"/>
      <c r="F18" s="57">
        <v>13.0</v>
      </c>
      <c r="G18" s="58">
        <v>9.0</v>
      </c>
      <c r="H18" s="59" t="str">
        <f t="shared" ref="H18:H19" si="2">IF(ISBLANK(INDIRECT(ADDRESS(K18*2+2,3))),"",INDIRECT(ADDRESS(K18*2+2,3)))</f>
        <v>Пономарева Эльвира</v>
      </c>
      <c r="I18" s="27"/>
      <c r="J18" s="27"/>
      <c r="K18" s="55">
        <v>5.0</v>
      </c>
      <c r="L18" s="60" t="s">
        <v>43</v>
      </c>
      <c r="M18" s="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/>
      <c r="B19" s="55">
        <v>3.0</v>
      </c>
      <c r="C19" s="56" t="str">
        <f t="shared" si="1"/>
        <v>Мишарин Олег</v>
      </c>
      <c r="D19" s="27"/>
      <c r="E19" s="28"/>
      <c r="F19" s="57">
        <v>13.0</v>
      </c>
      <c r="G19" s="58">
        <v>9.0</v>
      </c>
      <c r="H19" s="59" t="str">
        <f t="shared" si="2"/>
        <v>Зуе Мустайд </v>
      </c>
      <c r="I19" s="27"/>
      <c r="J19" s="27"/>
      <c r="K19" s="55">
        <v>4.0</v>
      </c>
      <c r="L19" s="60" t="s">
        <v>43</v>
      </c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54" t="s">
        <v>44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55">
        <v>5.0</v>
      </c>
      <c r="C22" s="56" t="str">
        <f t="shared" ref="C22:C23" si="3">IF(ISBLANK(INDIRECT(ADDRESS(B22*2+2,3))),"",INDIRECT(ADDRESS(B22*2+2,3)))</f>
        <v>Пономарева Эльвира</v>
      </c>
      <c r="D22" s="27"/>
      <c r="E22" s="28"/>
      <c r="F22" s="57">
        <v>9.0</v>
      </c>
      <c r="G22" s="58">
        <v>13.0</v>
      </c>
      <c r="H22" s="59" t="str">
        <f t="shared" ref="H22:H23" si="4">IF(ISBLANK(INDIRECT(ADDRESS(K22*2+2,3))),"",INDIRECT(ADDRESS(K22*2+2,3)))</f>
        <v>Мишарин Олег</v>
      </c>
      <c r="I22" s="27"/>
      <c r="J22" s="27"/>
      <c r="K22" s="55">
        <v>3.0</v>
      </c>
      <c r="L22" s="60" t="s">
        <v>43</v>
      </c>
      <c r="M22" s="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55">
        <v>1.0</v>
      </c>
      <c r="C23" s="56" t="str">
        <f t="shared" si="3"/>
        <v>Африканов Андрей</v>
      </c>
      <c r="D23" s="27"/>
      <c r="E23" s="28"/>
      <c r="F23" s="57">
        <v>9.0</v>
      </c>
      <c r="G23" s="58">
        <v>10.0</v>
      </c>
      <c r="H23" s="59" t="str">
        <f t="shared" si="4"/>
        <v>Большаков Василий</v>
      </c>
      <c r="I23" s="27"/>
      <c r="J23" s="27"/>
      <c r="K23" s="55">
        <v>2.0</v>
      </c>
      <c r="L23" s="60" t="s">
        <v>43</v>
      </c>
      <c r="M23" s="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54" t="s">
        <v>45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55">
        <v>3.0</v>
      </c>
      <c r="C26" s="56" t="str">
        <f t="shared" ref="C26:C27" si="5">IF(ISBLANK(INDIRECT(ADDRESS(B26*2+2,3))),"",INDIRECT(ADDRESS(B26*2+2,3)))</f>
        <v>Мишарин Олег</v>
      </c>
      <c r="D26" s="27"/>
      <c r="E26" s="28"/>
      <c r="F26" s="57">
        <v>1.0</v>
      </c>
      <c r="G26" s="58">
        <v>13.0</v>
      </c>
      <c r="H26" s="59" t="str">
        <f t="shared" ref="H26:H27" si="6">IF(ISBLANK(INDIRECT(ADDRESS(K26*2+2,3))),"",INDIRECT(ADDRESS(K26*2+2,3)))</f>
        <v>Африканов Андрей</v>
      </c>
      <c r="I26" s="27"/>
      <c r="J26" s="27"/>
      <c r="K26" s="55">
        <v>1.0</v>
      </c>
      <c r="L26" s="60" t="s">
        <v>43</v>
      </c>
      <c r="M26" s="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"/>
      <c r="B27" s="55">
        <v>4.0</v>
      </c>
      <c r="C27" s="56" t="str">
        <f t="shared" si="5"/>
        <v>Зуе Мустайд </v>
      </c>
      <c r="D27" s="27"/>
      <c r="E27" s="28"/>
      <c r="F27" s="57">
        <v>13.0</v>
      </c>
      <c r="G27" s="58">
        <v>1.0</v>
      </c>
      <c r="H27" s="59" t="str">
        <f t="shared" si="6"/>
        <v>Пономарева Эльвира</v>
      </c>
      <c r="I27" s="27"/>
      <c r="J27" s="27"/>
      <c r="K27" s="55">
        <v>5.0</v>
      </c>
      <c r="L27" s="60" t="s">
        <v>43</v>
      </c>
      <c r="M27" s="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"/>
      <c r="B29" s="54" t="s">
        <v>46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"/>
      <c r="B30" s="55">
        <v>1.0</v>
      </c>
      <c r="C30" s="56" t="str">
        <f t="shared" ref="C30:C31" si="7">IF(ISBLANK(INDIRECT(ADDRESS(B30*2+2,3))),"",INDIRECT(ADDRESS(B30*2+2,3)))</f>
        <v>Африканов Андрей</v>
      </c>
      <c r="D30" s="27"/>
      <c r="E30" s="28"/>
      <c r="F30" s="57">
        <v>12.0</v>
      </c>
      <c r="G30" s="58">
        <v>1.0</v>
      </c>
      <c r="H30" s="59" t="str">
        <f t="shared" ref="H30:H31" si="8">IF(ISBLANK(INDIRECT(ADDRESS(K30*2+2,3))),"",INDIRECT(ADDRESS(K30*2+2,3)))</f>
        <v>Зуе Мустайд </v>
      </c>
      <c r="I30" s="27"/>
      <c r="J30" s="27"/>
      <c r="K30" s="55">
        <v>4.0</v>
      </c>
      <c r="L30" s="60" t="s">
        <v>43</v>
      </c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"/>
      <c r="B31" s="55">
        <v>2.0</v>
      </c>
      <c r="C31" s="56" t="str">
        <f t="shared" si="7"/>
        <v>Большаков Василий</v>
      </c>
      <c r="D31" s="27"/>
      <c r="E31" s="28"/>
      <c r="F31" s="57">
        <v>13.0</v>
      </c>
      <c r="G31" s="58">
        <v>0.0</v>
      </c>
      <c r="H31" s="59" t="str">
        <f t="shared" si="8"/>
        <v>Мишарин Олег</v>
      </c>
      <c r="I31" s="27"/>
      <c r="J31" s="27"/>
      <c r="K31" s="55">
        <v>3.0</v>
      </c>
      <c r="L31" s="60" t="s">
        <v>43</v>
      </c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"/>
      <c r="B33" s="54" t="s">
        <v>47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"/>
      <c r="B34" s="55">
        <v>4.0</v>
      </c>
      <c r="C34" s="56" t="str">
        <f t="shared" ref="C34:C35" si="9">IF(ISBLANK(INDIRECT(ADDRESS(B34*2+2,3))),"",INDIRECT(ADDRESS(B34*2+2,3)))</f>
        <v>Зуе Мустайд </v>
      </c>
      <c r="D34" s="27"/>
      <c r="E34" s="28"/>
      <c r="F34" s="57">
        <v>2.0</v>
      </c>
      <c r="G34" s="58">
        <v>13.0</v>
      </c>
      <c r="H34" s="59" t="str">
        <f t="shared" ref="H34:H35" si="10">IF(ISBLANK(INDIRECT(ADDRESS(K34*2+2,3))),"",INDIRECT(ADDRESS(K34*2+2,3)))</f>
        <v>Большаков Василий</v>
      </c>
      <c r="I34" s="27"/>
      <c r="J34" s="27"/>
      <c r="K34" s="55">
        <v>2.0</v>
      </c>
      <c r="L34" s="60" t="s">
        <v>43</v>
      </c>
      <c r="M34" s="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"/>
      <c r="B35" s="55">
        <v>5.0</v>
      </c>
      <c r="C35" s="56" t="str">
        <f t="shared" si="9"/>
        <v>Пономарева Эльвира</v>
      </c>
      <c r="D35" s="27"/>
      <c r="E35" s="28"/>
      <c r="F35" s="57">
        <v>3.0</v>
      </c>
      <c r="G35" s="58">
        <v>13.0</v>
      </c>
      <c r="H35" s="59" t="str">
        <f t="shared" si="10"/>
        <v>Африканов Андрей</v>
      </c>
      <c r="I35" s="27"/>
      <c r="J35" s="27"/>
      <c r="K35" s="55">
        <v>1.0</v>
      </c>
      <c r="L35" s="60" t="s">
        <v>43</v>
      </c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7">
    <mergeCell ref="K4:K5"/>
    <mergeCell ref="K6:K7"/>
    <mergeCell ref="K8:K9"/>
    <mergeCell ref="M8:M9"/>
    <mergeCell ref="K10:K11"/>
    <mergeCell ref="M10:M11"/>
    <mergeCell ref="K12:K13"/>
    <mergeCell ref="M12:M13"/>
    <mergeCell ref="B1:K1"/>
    <mergeCell ref="C3:E3"/>
    <mergeCell ref="B4:B5"/>
    <mergeCell ref="C4:E5"/>
    <mergeCell ref="M4:M5"/>
    <mergeCell ref="C6:E7"/>
    <mergeCell ref="M6:M7"/>
    <mergeCell ref="B6:B7"/>
    <mergeCell ref="B8:B9"/>
    <mergeCell ref="C8:E9"/>
    <mergeCell ref="B10:B11"/>
    <mergeCell ref="C10:E11"/>
    <mergeCell ref="B12:B13"/>
    <mergeCell ref="C12:E13"/>
    <mergeCell ref="C22:E22"/>
    <mergeCell ref="C23:E23"/>
    <mergeCell ref="C26:E26"/>
    <mergeCell ref="C27:E27"/>
    <mergeCell ref="C30:E30"/>
    <mergeCell ref="C31:E31"/>
    <mergeCell ref="C34:E34"/>
    <mergeCell ref="C35:E35"/>
    <mergeCell ref="B17:K17"/>
    <mergeCell ref="C18:E18"/>
    <mergeCell ref="H18:J18"/>
    <mergeCell ref="C19:E19"/>
    <mergeCell ref="H19:J19"/>
    <mergeCell ref="B21:K21"/>
    <mergeCell ref="H22:J22"/>
    <mergeCell ref="H31:J31"/>
    <mergeCell ref="H34:J34"/>
    <mergeCell ref="H35:J35"/>
    <mergeCell ref="H23:J23"/>
    <mergeCell ref="B25:K25"/>
    <mergeCell ref="H26:J26"/>
    <mergeCell ref="H27:J27"/>
    <mergeCell ref="B29:K29"/>
    <mergeCell ref="H30:J30"/>
    <mergeCell ref="B33:K33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/>
      <c r="B1" s="61" t="s">
        <v>53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3"/>
      <c r="C4" s="3"/>
      <c r="D4" s="62">
        <v>13.0</v>
      </c>
      <c r="E4" s="6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64" t="s">
        <v>7</v>
      </c>
      <c r="C5" s="65"/>
      <c r="D5" s="1"/>
      <c r="E5" s="6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67" t="s">
        <v>43</v>
      </c>
      <c r="C6" s="68">
        <v>1.0</v>
      </c>
      <c r="D6" s="1"/>
      <c r="E6" s="69"/>
      <c r="F6" s="70" t="str">
        <f>IF(ISBLANK(D4),"",IF(D4&gt;D8,B5,B8))</f>
        <v>Осокин Евгений</v>
      </c>
      <c r="G6" s="65"/>
      <c r="H6" s="62">
        <v>7.0</v>
      </c>
      <c r="I6" s="6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69"/>
      <c r="F7" s="1"/>
      <c r="G7" s="1"/>
      <c r="H7" s="1"/>
      <c r="I7" s="6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64" t="s">
        <v>48</v>
      </c>
      <c r="C8" s="65"/>
      <c r="D8" s="62">
        <v>10.0</v>
      </c>
      <c r="E8" s="71"/>
      <c r="F8" s="1"/>
      <c r="G8" s="1"/>
      <c r="H8" s="1"/>
      <c r="I8" s="6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6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67" t="s">
        <v>43</v>
      </c>
      <c r="H10" s="68">
        <v>3.0</v>
      </c>
      <c r="I10" s="69"/>
      <c r="J10" s="70" t="str">
        <f>IF(ISBLANK(H6),"",IF(H6&gt;H14,F6,F14))</f>
        <v>Пименова Татьяна</v>
      </c>
      <c r="K10" s="27"/>
      <c r="L10" s="62">
        <v>10.0</v>
      </c>
      <c r="M10" s="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69"/>
      <c r="J11" s="1"/>
      <c r="K11" s="1"/>
      <c r="L11" s="1"/>
      <c r="M11" s="6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64" t="s">
        <v>38</v>
      </c>
      <c r="C12" s="65"/>
      <c r="D12" s="62">
        <v>13.0</v>
      </c>
      <c r="E12" s="63"/>
      <c r="F12" s="1"/>
      <c r="G12" s="1"/>
      <c r="H12" s="1"/>
      <c r="I12" s="69"/>
      <c r="J12" s="1"/>
      <c r="K12" s="1"/>
      <c r="L12" s="1"/>
      <c r="M12" s="6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66"/>
      <c r="F13" s="1"/>
      <c r="G13" s="1"/>
      <c r="H13" s="1"/>
      <c r="I13" s="69"/>
      <c r="J13" s="1"/>
      <c r="K13" s="1"/>
      <c r="L13" s="1"/>
      <c r="M13" s="6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67" t="s">
        <v>43</v>
      </c>
      <c r="C14" s="68">
        <v>2.0</v>
      </c>
      <c r="D14" s="1"/>
      <c r="E14" s="69"/>
      <c r="F14" s="70" t="str">
        <f>IF(ISBLANK(D12),"",IF(D12&gt;D16,B12,B16))</f>
        <v>Пименова Татьяна</v>
      </c>
      <c r="G14" s="65"/>
      <c r="H14" s="62">
        <v>12.0</v>
      </c>
      <c r="I14" s="71"/>
      <c r="J14" s="1"/>
      <c r="K14" s="1"/>
      <c r="L14" s="1"/>
      <c r="M14" s="6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69"/>
      <c r="F15" s="1"/>
      <c r="G15" s="1"/>
      <c r="H15" s="1"/>
      <c r="I15" s="1"/>
      <c r="J15" s="1"/>
      <c r="K15" s="1"/>
      <c r="L15" s="1"/>
      <c r="M15" s="6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64" t="s">
        <v>37</v>
      </c>
      <c r="C16" s="65"/>
      <c r="D16" s="62">
        <v>11.0</v>
      </c>
      <c r="E16" s="71"/>
      <c r="F16" s="1"/>
      <c r="G16" s="1"/>
      <c r="H16" s="1"/>
      <c r="I16" s="1"/>
      <c r="J16" s="1"/>
      <c r="K16" s="1"/>
      <c r="L16" s="1"/>
      <c r="M16" s="6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6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3"/>
      <c r="C18" s="1"/>
      <c r="D18" s="1"/>
      <c r="E18" s="1"/>
      <c r="F18" s="1"/>
      <c r="G18" s="1"/>
      <c r="H18" s="1"/>
      <c r="I18" s="1"/>
      <c r="J18" s="1"/>
      <c r="K18" s="67" t="s">
        <v>43</v>
      </c>
      <c r="L18" s="68">
        <v>2.0</v>
      </c>
      <c r="M18" s="69"/>
      <c r="N18" s="70" t="str">
        <f>IF(ISBLANK(L10),"",IF(L10&gt;L26,J10,J26))</f>
        <v>Зимин Михаил</v>
      </c>
      <c r="O18" s="2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6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64" t="s">
        <v>34</v>
      </c>
      <c r="C20" s="65"/>
      <c r="D20" s="62">
        <v>2.0</v>
      </c>
      <c r="E20" s="63"/>
      <c r="F20" s="1"/>
      <c r="G20" s="1"/>
      <c r="H20" s="1"/>
      <c r="I20" s="1"/>
      <c r="J20" s="1"/>
      <c r="K20" s="1"/>
      <c r="L20" s="1"/>
      <c r="M20" s="6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66"/>
      <c r="F21" s="1"/>
      <c r="G21" s="1"/>
      <c r="H21" s="1"/>
      <c r="I21" s="1"/>
      <c r="J21" s="1"/>
      <c r="K21" s="1"/>
      <c r="L21" s="1"/>
      <c r="M21" s="6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67" t="s">
        <v>43</v>
      </c>
      <c r="C22" s="68">
        <v>3.0</v>
      </c>
      <c r="D22" s="1"/>
      <c r="E22" s="69"/>
      <c r="F22" s="70" t="str">
        <f>IF(ISBLANK(D20),"",IF(D20&gt;D24,B20,B24))</f>
        <v>Зимин Михаил</v>
      </c>
      <c r="G22" s="65"/>
      <c r="H22" s="62">
        <v>13.0</v>
      </c>
      <c r="I22" s="63"/>
      <c r="J22" s="1"/>
      <c r="K22" s="1"/>
      <c r="L22" s="1"/>
      <c r="M22" s="6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69"/>
      <c r="F23" s="1"/>
      <c r="G23" s="1"/>
      <c r="H23" s="1"/>
      <c r="I23" s="66"/>
      <c r="J23" s="1"/>
      <c r="K23" s="1"/>
      <c r="L23" s="1"/>
      <c r="M23" s="69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64" t="s">
        <v>23</v>
      </c>
      <c r="C24" s="65"/>
      <c r="D24" s="62">
        <v>13.0</v>
      </c>
      <c r="E24" s="71"/>
      <c r="F24" s="1"/>
      <c r="G24" s="1"/>
      <c r="H24" s="1"/>
      <c r="I24" s="69"/>
      <c r="J24" s="1"/>
      <c r="K24" s="1"/>
      <c r="L24" s="1"/>
      <c r="M24" s="6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69"/>
      <c r="J25" s="1"/>
      <c r="K25" s="1"/>
      <c r="L25" s="1"/>
      <c r="M25" s="6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67" t="s">
        <v>43</v>
      </c>
      <c r="H26" s="68">
        <v>4.0</v>
      </c>
      <c r="I26" s="69"/>
      <c r="J26" s="70" t="str">
        <f>IF(ISBLANK(H22),"",IF(H22&gt;H30,F22,F30))</f>
        <v>Зимин Михаил</v>
      </c>
      <c r="K26" s="65"/>
      <c r="L26" s="62">
        <v>13.0</v>
      </c>
      <c r="M26" s="7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6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64" t="s">
        <v>49</v>
      </c>
      <c r="C28" s="65"/>
      <c r="D28" s="62">
        <v>8.0</v>
      </c>
      <c r="E28" s="63"/>
      <c r="F28" s="1"/>
      <c r="G28" s="1"/>
      <c r="H28" s="1"/>
      <c r="I28" s="6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66"/>
      <c r="F29" s="1"/>
      <c r="G29" s="1"/>
      <c r="H29" s="1"/>
      <c r="I29" s="6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67" t="s">
        <v>43</v>
      </c>
      <c r="C30" s="1"/>
      <c r="D30" s="1"/>
      <c r="E30" s="69"/>
      <c r="F30" s="70" t="str">
        <f>IF(ISBLANK(D28),"",IF(D28&gt;D32,B28,B32))</f>
        <v>Багаутдинова Гульназ</v>
      </c>
      <c r="G30" s="65"/>
      <c r="H30" s="62">
        <v>9.0</v>
      </c>
      <c r="I30" s="7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6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64" t="s">
        <v>11</v>
      </c>
      <c r="C32" s="65"/>
      <c r="D32" s="62">
        <v>11.0</v>
      </c>
      <c r="E32" s="7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63" t="str">
        <f>IF(ISBLANK(H6),"",IF(H6&gt;H14,F14,F6))</f>
        <v>Осокин Евгений</v>
      </c>
      <c r="C36" s="65"/>
      <c r="D36" s="62">
        <v>12.0</v>
      </c>
      <c r="E36" s="63"/>
      <c r="F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6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67" t="s">
        <v>43</v>
      </c>
      <c r="D38" s="1"/>
      <c r="E38" s="69"/>
      <c r="F38" s="70" t="str">
        <f>IF(ISBLANK(D36),"",IF(D36&gt;D40,B36,B40))</f>
        <v>Багаутдинова Гульназ</v>
      </c>
      <c r="G38" s="2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6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63" t="str">
        <f>IF(ISBLANK(H22),"",IF(H22&gt;H30,F30,F22))</f>
        <v>Багаутдинова Гульназ</v>
      </c>
      <c r="C40" s="65"/>
      <c r="D40" s="62">
        <v>13.0</v>
      </c>
      <c r="E40" s="7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0">
    <mergeCell ref="B1:K1"/>
    <mergeCell ref="B5:C5"/>
    <mergeCell ref="F6:G6"/>
    <mergeCell ref="B8:C8"/>
    <mergeCell ref="J10:K10"/>
    <mergeCell ref="B12:C12"/>
    <mergeCell ref="F14:G14"/>
    <mergeCell ref="B28:C28"/>
    <mergeCell ref="B32:C32"/>
    <mergeCell ref="B36:C36"/>
    <mergeCell ref="F36:G36"/>
    <mergeCell ref="F38:G38"/>
    <mergeCell ref="B40:C40"/>
    <mergeCell ref="B16:C16"/>
    <mergeCell ref="N18:O18"/>
    <mergeCell ref="B20:C20"/>
    <mergeCell ref="F22:G22"/>
    <mergeCell ref="B24:C24"/>
    <mergeCell ref="J26:K26"/>
    <mergeCell ref="F30:G3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/>
      <c r="B1" s="61" t="s">
        <v>54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3"/>
      <c r="C4" s="3"/>
      <c r="D4" s="62">
        <v>13.0</v>
      </c>
      <c r="E4" s="6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64" t="s">
        <v>33</v>
      </c>
      <c r="C5" s="65"/>
      <c r="D5" s="1"/>
      <c r="E5" s="6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67" t="s">
        <v>43</v>
      </c>
      <c r="C6" s="68">
        <v>3.0</v>
      </c>
      <c r="D6" s="1"/>
      <c r="E6" s="69"/>
      <c r="F6" s="70" t="str">
        <f>IF(ISBLANK(D4),"",IF(D4&gt;D8,B5,B8))</f>
        <v>Попов Виктор</v>
      </c>
      <c r="G6" s="65"/>
      <c r="H6" s="62">
        <v>13.0</v>
      </c>
      <c r="I6" s="6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69"/>
      <c r="F7" s="1"/>
      <c r="G7" s="1"/>
      <c r="H7" s="1"/>
      <c r="I7" s="6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64" t="s">
        <v>51</v>
      </c>
      <c r="C8" s="65"/>
      <c r="D8" s="62">
        <v>8.0</v>
      </c>
      <c r="E8" s="71"/>
      <c r="F8" s="1"/>
      <c r="G8" s="1"/>
      <c r="H8" s="1"/>
      <c r="I8" s="6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6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67" t="s">
        <v>43</v>
      </c>
      <c r="H10" s="1"/>
      <c r="I10" s="69"/>
      <c r="J10" s="70" t="str">
        <f>IF(ISBLANK(H6),"",IF(H6&gt;H14,F6,F14))</f>
        <v>Попов Виктор</v>
      </c>
      <c r="K10" s="27"/>
      <c r="L10" s="62">
        <v>12.0</v>
      </c>
      <c r="M10" s="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69"/>
      <c r="J11" s="1"/>
      <c r="K11" s="1"/>
      <c r="L11" s="1"/>
      <c r="M11" s="6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64" t="s">
        <v>26</v>
      </c>
      <c r="C12" s="65"/>
      <c r="D12" s="62">
        <v>13.0</v>
      </c>
      <c r="E12" s="63"/>
      <c r="F12" s="1"/>
      <c r="G12" s="1"/>
      <c r="H12" s="1"/>
      <c r="I12" s="69"/>
      <c r="J12" s="1"/>
      <c r="K12" s="1"/>
      <c r="L12" s="1"/>
      <c r="M12" s="6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66"/>
      <c r="F13" s="1"/>
      <c r="G13" s="1"/>
      <c r="H13" s="1"/>
      <c r="I13" s="69"/>
      <c r="J13" s="1"/>
      <c r="K13" s="1"/>
      <c r="L13" s="1"/>
      <c r="M13" s="6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67" t="s">
        <v>43</v>
      </c>
      <c r="C14" s="68">
        <v>4.0</v>
      </c>
      <c r="D14" s="1"/>
      <c r="E14" s="69"/>
      <c r="F14" s="70" t="str">
        <f>IF(ISBLANK(D12),"",IF(D12&gt;D16,B12,B16))</f>
        <v>Соколова Ольга</v>
      </c>
      <c r="G14" s="65"/>
      <c r="H14" s="62">
        <v>1.0</v>
      </c>
      <c r="I14" s="71"/>
      <c r="J14" s="1"/>
      <c r="K14" s="1"/>
      <c r="L14" s="1"/>
      <c r="M14" s="6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69"/>
      <c r="F15" s="1"/>
      <c r="G15" s="1"/>
      <c r="H15" s="1"/>
      <c r="I15" s="1"/>
      <c r="J15" s="1"/>
      <c r="K15" s="1"/>
      <c r="L15" s="1"/>
      <c r="M15" s="6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64" t="s">
        <v>24</v>
      </c>
      <c r="C16" s="65"/>
      <c r="D16" s="62">
        <v>5.0</v>
      </c>
      <c r="E16" s="71"/>
      <c r="F16" s="1"/>
      <c r="G16" s="1"/>
      <c r="H16" s="1"/>
      <c r="I16" s="1"/>
      <c r="J16" s="1"/>
      <c r="K16" s="1"/>
      <c r="L16" s="1"/>
      <c r="M16" s="6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6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3"/>
      <c r="C18" s="1"/>
      <c r="D18" s="1"/>
      <c r="E18" s="1"/>
      <c r="F18" s="1"/>
      <c r="G18" s="1"/>
      <c r="H18" s="1"/>
      <c r="I18" s="1"/>
      <c r="J18" s="1"/>
      <c r="K18" s="67" t="s">
        <v>43</v>
      </c>
      <c r="L18" s="1"/>
      <c r="M18" s="69"/>
      <c r="N18" s="70" t="str">
        <f>IF(ISBLANK(L10),"",IF(L10&gt;L26,J10,J26))</f>
        <v>Таратин Артем</v>
      </c>
      <c r="O18" s="2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6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64" t="s">
        <v>9</v>
      </c>
      <c r="C20" s="65"/>
      <c r="D20" s="62">
        <v>13.0</v>
      </c>
      <c r="E20" s="63"/>
      <c r="F20" s="1"/>
      <c r="G20" s="1"/>
      <c r="H20" s="1"/>
      <c r="I20" s="1"/>
      <c r="J20" s="1"/>
      <c r="K20" s="1"/>
      <c r="L20" s="1"/>
      <c r="M20" s="6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66"/>
      <c r="F21" s="1"/>
      <c r="G21" s="1"/>
      <c r="H21" s="1"/>
      <c r="I21" s="1"/>
      <c r="J21" s="1"/>
      <c r="K21" s="1"/>
      <c r="L21" s="1"/>
      <c r="M21" s="6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67" t="s">
        <v>43</v>
      </c>
      <c r="C22" s="68">
        <v>5.0</v>
      </c>
      <c r="D22" s="1"/>
      <c r="E22" s="69"/>
      <c r="F22" s="70" t="str">
        <f>IF(ISBLANK(D20),"",IF(D20&gt;D24,B20,B24))</f>
        <v>Таратин Артем</v>
      </c>
      <c r="G22" s="65"/>
      <c r="H22" s="62">
        <v>13.0</v>
      </c>
      <c r="I22" s="63"/>
      <c r="J22" s="1"/>
      <c r="K22" s="1"/>
      <c r="L22" s="1"/>
      <c r="M22" s="6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69"/>
      <c r="F23" s="1"/>
      <c r="G23" s="1"/>
      <c r="H23" s="1"/>
      <c r="I23" s="66"/>
      <c r="J23" s="1"/>
      <c r="K23" s="1"/>
      <c r="L23" s="1"/>
      <c r="M23" s="69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64" t="s">
        <v>40</v>
      </c>
      <c r="C24" s="65"/>
      <c r="D24" s="62">
        <v>5.0</v>
      </c>
      <c r="E24" s="71"/>
      <c r="F24" s="1"/>
      <c r="G24" s="1"/>
      <c r="H24" s="1"/>
      <c r="I24" s="69"/>
      <c r="J24" s="1"/>
      <c r="K24" s="1"/>
      <c r="L24" s="1"/>
      <c r="M24" s="6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69"/>
      <c r="J25" s="1"/>
      <c r="K25" s="1"/>
      <c r="L25" s="1"/>
      <c r="M25" s="6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67" t="s">
        <v>43</v>
      </c>
      <c r="H26" s="68">
        <v>6.0</v>
      </c>
      <c r="I26" s="69"/>
      <c r="J26" s="70" t="str">
        <f>IF(ISBLANK(H22),"",IF(H22&gt;H30,F22,F30))</f>
        <v>Таратин Артем</v>
      </c>
      <c r="K26" s="65"/>
      <c r="L26" s="62">
        <v>13.0</v>
      </c>
      <c r="M26" s="7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6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64" t="s">
        <v>50</v>
      </c>
      <c r="C28" s="65"/>
      <c r="D28" s="62">
        <v>6.0</v>
      </c>
      <c r="E28" s="63"/>
      <c r="F28" s="1"/>
      <c r="G28" s="1"/>
      <c r="H28" s="1"/>
      <c r="I28" s="6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66"/>
      <c r="F29" s="1"/>
      <c r="G29" s="1"/>
      <c r="H29" s="1"/>
      <c r="I29" s="6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67" t="s">
        <v>43</v>
      </c>
      <c r="C30" s="68">
        <v>6.0</v>
      </c>
      <c r="D30" s="1"/>
      <c r="E30" s="69"/>
      <c r="F30" s="70" t="str">
        <f>IF(ISBLANK(D28),"",IF(D28&gt;D32,B28,B32))</f>
        <v>Мирошниченко Вера</v>
      </c>
      <c r="G30" s="65"/>
      <c r="H30" s="62">
        <v>10.0</v>
      </c>
      <c r="I30" s="7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6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64" t="s">
        <v>35</v>
      </c>
      <c r="C32" s="65"/>
      <c r="D32" s="62">
        <v>8.0</v>
      </c>
      <c r="E32" s="7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63" t="str">
        <f>IF(ISBLANK(H6),"",IF(H6&gt;H14,F14,F6))</f>
        <v>Соколова Ольга</v>
      </c>
      <c r="C36" s="65"/>
      <c r="D36" s="72"/>
      <c r="E36" s="63"/>
      <c r="F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6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67" t="s">
        <v>43</v>
      </c>
      <c r="D38" s="1"/>
      <c r="E38" s="69"/>
      <c r="F38" s="73" t="s">
        <v>26</v>
      </c>
      <c r="G38" s="2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69"/>
      <c r="F39" s="68" t="s">
        <v>35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63" t="str">
        <f>IF(ISBLANK(H22),"",IF(H22&gt;H30,F30,F22))</f>
        <v>Мирошниченко Вера</v>
      </c>
      <c r="C40" s="65"/>
      <c r="D40" s="72"/>
      <c r="E40" s="7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0">
    <mergeCell ref="B1:K1"/>
    <mergeCell ref="B5:C5"/>
    <mergeCell ref="F6:G6"/>
    <mergeCell ref="B8:C8"/>
    <mergeCell ref="J10:K10"/>
    <mergeCell ref="B12:C12"/>
    <mergeCell ref="F14:G14"/>
    <mergeCell ref="B28:C28"/>
    <mergeCell ref="B32:C32"/>
    <mergeCell ref="B36:C36"/>
    <mergeCell ref="F36:G36"/>
    <mergeCell ref="F38:G38"/>
    <mergeCell ref="B40:C40"/>
    <mergeCell ref="B16:C16"/>
    <mergeCell ref="N18:O18"/>
    <mergeCell ref="B20:C20"/>
    <mergeCell ref="F22:G22"/>
    <mergeCell ref="B24:C24"/>
    <mergeCell ref="J26:K26"/>
    <mergeCell ref="F30:G30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61" t="s">
        <v>55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64" t="s">
        <v>36</v>
      </c>
      <c r="C4" s="65"/>
      <c r="D4" s="62">
        <v>13.0</v>
      </c>
      <c r="E4" s="6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6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67" t="s">
        <v>43</v>
      </c>
      <c r="C6" s="68">
        <v>0.0</v>
      </c>
      <c r="D6" s="1"/>
      <c r="E6" s="69"/>
      <c r="F6" s="70" t="str">
        <f>IF(ISBLANK(D4),"",IF(D4&gt;D8,B4,B8))</f>
        <v>Скляр Светлана</v>
      </c>
      <c r="G6" s="65"/>
      <c r="H6" s="62">
        <v>6.0</v>
      </c>
      <c r="I6" s="6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69"/>
      <c r="F7" s="1"/>
      <c r="G7" s="1"/>
      <c r="H7" s="1"/>
      <c r="I7" s="6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64" t="s">
        <v>41</v>
      </c>
      <c r="C8" s="65"/>
      <c r="D8" s="62">
        <v>8.0</v>
      </c>
      <c r="E8" s="71"/>
      <c r="F8" s="1"/>
      <c r="G8" s="1"/>
      <c r="H8" s="1"/>
      <c r="I8" s="6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6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67" t="s">
        <v>43</v>
      </c>
      <c r="H10" s="68">
        <v>2.0</v>
      </c>
      <c r="I10" s="69"/>
      <c r="J10" s="70" t="str">
        <f>IF(ISBLANK(H6),"",IF(H6&gt;H14,F6,F14))</f>
        <v>Гиль Ольга</v>
      </c>
      <c r="K10" s="2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6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64" t="s">
        <v>39</v>
      </c>
      <c r="C12" s="65"/>
      <c r="D12" s="62">
        <v>13.0</v>
      </c>
      <c r="E12" s="63"/>
      <c r="F12" s="1"/>
      <c r="G12" s="1"/>
      <c r="H12" s="1"/>
      <c r="I12" s="6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66"/>
      <c r="F13" s="1"/>
      <c r="G13" s="1"/>
      <c r="H13" s="1"/>
      <c r="I13" s="6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67" t="s">
        <v>43</v>
      </c>
      <c r="C14" s="68">
        <v>9.0</v>
      </c>
      <c r="D14" s="1"/>
      <c r="E14" s="69"/>
      <c r="F14" s="70" t="str">
        <f>IF(ISBLANK(D12),"",IF(D12&gt;D16,B12,B16))</f>
        <v>Гиль Ольга</v>
      </c>
      <c r="G14" s="65"/>
      <c r="H14" s="62">
        <v>13.0</v>
      </c>
      <c r="I14" s="7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6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64" t="s">
        <v>52</v>
      </c>
      <c r="C16" s="65"/>
      <c r="D16" s="62">
        <v>5.0</v>
      </c>
      <c r="E16" s="7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63" t="str">
        <f>IF(ISBLANK(D4),"",IF(D4&gt;D8,B8,B4))</f>
        <v>Шаров Артем</v>
      </c>
      <c r="C20" s="65"/>
      <c r="D20" s="72"/>
      <c r="E20" s="63"/>
      <c r="F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6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67" t="s">
        <v>43</v>
      </c>
      <c r="D22" s="1"/>
      <c r="E22" s="69"/>
      <c r="F22" s="70" t="str">
        <f>IF(ISBLANK(D20),"",IF(D20&gt;D24,B20,B24))</f>
        <v/>
      </c>
      <c r="G22" s="2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6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63" t="str">
        <f>IF(ISBLANK(D12),"",IF(D12&gt;D16,B16,B12))</f>
        <v>Пономарева Эльвира</v>
      </c>
      <c r="C24" s="65"/>
      <c r="D24" s="72"/>
      <c r="E24" s="7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B16:C16"/>
    <mergeCell ref="B20:C20"/>
    <mergeCell ref="F20:G20"/>
    <mergeCell ref="F22:G22"/>
    <mergeCell ref="B24:C24"/>
    <mergeCell ref="B1:K1"/>
    <mergeCell ref="B4:C4"/>
    <mergeCell ref="F6:G6"/>
    <mergeCell ref="B8:C8"/>
    <mergeCell ref="J10:K10"/>
    <mergeCell ref="B12:C12"/>
    <mergeCell ref="F14:G14"/>
  </mergeCells>
  <drawing r:id="rId1"/>
</worksheet>
</file>